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697" activeTab="0"/>
  </bookViews>
  <sheets>
    <sheet name="Соски" sheetId="1" r:id="rId1"/>
    <sheet name="цены" sheetId="2" r:id="rId2"/>
    <sheet name="1" sheetId="3" r:id="rId3"/>
    <sheet name="2" sheetId="4" r:id="rId4"/>
    <sheet name="сводная" sheetId="5" r:id="rId5"/>
    <sheet name="27.10.11" sheetId="6" r:id="rId6"/>
    <sheet name="29.10.11" sheetId="7" r:id="rId7"/>
    <sheet name="2.11.11" sheetId="8" r:id="rId8"/>
    <sheet name="Шмот" sheetId="9" r:id="rId9"/>
    <sheet name="SA" sheetId="10" r:id="rId10"/>
    <sheet name="Точки" sheetId="11" r:id="rId11"/>
    <sheet name="Расходники" sheetId="12" r:id="rId12"/>
  </sheets>
  <definedNames/>
  <calcPr fullCalcOnLoad="1"/>
</workbook>
</file>

<file path=xl/sharedStrings.xml><?xml version="1.0" encoding="utf-8"?>
<sst xmlns="http://schemas.openxmlformats.org/spreadsheetml/2006/main" count="792" uniqueCount="176">
  <si>
    <t>Adamantine</t>
  </si>
  <si>
    <t>Animal Bone</t>
  </si>
  <si>
    <t>Animal Skin</t>
  </si>
  <si>
    <t>Asofe</t>
  </si>
  <si>
    <t>Coal</t>
  </si>
  <si>
    <t>Cokes</t>
  </si>
  <si>
    <t>Cord</t>
  </si>
  <si>
    <t>Enria</t>
  </si>
  <si>
    <t>Metal Hardener</t>
  </si>
  <si>
    <t>Mithril Ore</t>
  </si>
  <si>
    <t>Orichalcum</t>
  </si>
  <si>
    <t>Oriharukon Ore</t>
  </si>
  <si>
    <t>Silver Nugget</t>
  </si>
  <si>
    <t>Steel</t>
  </si>
  <si>
    <t>Stem</t>
  </si>
  <si>
    <t>Thons</t>
  </si>
  <si>
    <t>Thread</t>
  </si>
  <si>
    <t xml:space="preserve">Charcoal </t>
  </si>
  <si>
    <t xml:space="preserve">Varnish </t>
  </si>
  <si>
    <t xml:space="preserve">Iron Ore </t>
  </si>
  <si>
    <t>Suede</t>
  </si>
  <si>
    <t>Adamantite Nugget</t>
  </si>
  <si>
    <t>Stone of Purity</t>
  </si>
  <si>
    <t>Mold Glue</t>
  </si>
  <si>
    <t>Mold Lubricant</t>
  </si>
  <si>
    <t>Mold Hardener</t>
  </si>
  <si>
    <t>Coarse Bone Powder</t>
  </si>
  <si>
    <t>10 Animal Bone</t>
  </si>
  <si>
    <t xml:space="preserve">Leather </t>
  </si>
  <si>
    <t>6 Animal Skin</t>
  </si>
  <si>
    <t>3 Coal, 3 Charcoal</t>
  </si>
  <si>
    <t>Braided Hemp</t>
  </si>
  <si>
    <t>5 Stem</t>
  </si>
  <si>
    <t>Varnish of Purity</t>
  </si>
  <si>
    <t>1 Stone Of Purity, 3 Varnish, 3 Coarse Bone Powder</t>
  </si>
  <si>
    <t xml:space="preserve">Synthetic Cokes </t>
  </si>
  <si>
    <t>1 Oriharukon Ore, 3 Cokes</t>
  </si>
  <si>
    <t>2 Steel, 25 Thread на 20 штук</t>
  </si>
  <si>
    <t>Silver Mold</t>
  </si>
  <si>
    <t>5 Braided Hemp, 5 Cokes, 10 Silver Nugget</t>
  </si>
  <si>
    <t>Steel Mold</t>
  </si>
  <si>
    <t>5 Braided Hemp, 5 Iron Ore, 5 Coal</t>
  </si>
  <si>
    <t>Compound Braid</t>
  </si>
  <si>
    <t>High Grade Suede</t>
  </si>
  <si>
    <t>1 Coarse Bone Powder, 3 Suede</t>
  </si>
  <si>
    <t xml:space="preserve">Mithril Alloy </t>
  </si>
  <si>
    <t>1 Varnish Of Purity, 2 Steel, 1 Mithril Ore</t>
  </si>
  <si>
    <t>Crafted Leather</t>
  </si>
  <si>
    <t>4 Leather, 4 Cord, 4 Coal</t>
  </si>
  <si>
    <t>Blacksmith's Frame</t>
  </si>
  <si>
    <t>1 Silver Mold, 5 Varnish of Purity, 10 Mithril Ore</t>
  </si>
  <si>
    <t>Artisan's Frame</t>
  </si>
  <si>
    <t>1 Steel Mold, 5 Varnish of Purity, 10 Adamantite Nugget</t>
  </si>
  <si>
    <t>Oriharukon</t>
  </si>
  <si>
    <t>1 Synthetic Cokes, 4 Oriharukon Ore, 12 Silver Nugget</t>
  </si>
  <si>
    <t>10 Stem, 10 varnish, 10 Iron Ore</t>
  </si>
  <si>
    <t>Metallic Thread</t>
  </si>
  <si>
    <t>10 Thread, 5 Iron Ore</t>
  </si>
  <si>
    <t>Metallic Fiber</t>
  </si>
  <si>
    <t>20 Cord, 15 Silver Nugget на 20 штук</t>
  </si>
  <si>
    <t>Durable Metal Plate</t>
  </si>
  <si>
    <t>5 Metallic Thread, 5 Mithril ore</t>
  </si>
  <si>
    <t>Maestro Mold</t>
  </si>
  <si>
    <t>1 Blacksmith Frame, 10 Mold Glue, 5 Asofe</t>
  </si>
  <si>
    <t>Craftsman Mold</t>
  </si>
  <si>
    <t>2 Artisan Frame, 20 Mold Hardener, 5 Enria</t>
  </si>
  <si>
    <t>Maestro Holder</t>
  </si>
  <si>
    <t>10 Varnish of Purity, 10 Mold Lubricant, 10 Mold Hardener</t>
  </si>
  <si>
    <t xml:space="preserve">Maestro Anvil Lock </t>
  </si>
  <si>
    <t>4 Synthetic Cokes, 4 Mold Glue, 4 Mold Lubricant</t>
  </si>
  <si>
    <t>Leolin's Mold</t>
  </si>
  <si>
    <t>40 Cord, 10 Durable Metal Plate, 15 Adamantite Nugget</t>
  </si>
  <si>
    <t xml:space="preserve">Warsmith's Mold </t>
  </si>
  <si>
    <t>1 Artisan Frame, 10 Mold Hardener, 5 Enria</t>
  </si>
  <si>
    <t xml:space="preserve">Warsmith's Holder </t>
  </si>
  <si>
    <t>2 Maestro Holder, 10 Mold Glue, 20 Thread</t>
  </si>
  <si>
    <t xml:space="preserve">Arcsmith's Anvil </t>
  </si>
  <si>
    <t>3 Maestro Anvil Lock, 10 Thons, 20 Mold Lubricant</t>
  </si>
  <si>
    <t>5 Braided Hemp, 5 Thread</t>
  </si>
  <si>
    <t>5 Varnish, 5 Iron Ore</t>
  </si>
  <si>
    <t>Зеленая колонка показывает с какой закладке сумма взята</t>
  </si>
  <si>
    <t>Рыночная цена ресурсов</t>
  </si>
  <si>
    <t>Крафт ресурсы все купленные по рыночной цене</t>
  </si>
  <si>
    <t xml:space="preserve">Крафт только из базовых ресурсов (первоя колонка листа цены) </t>
  </si>
  <si>
    <t>Крафт выбирается минимальная стоимость ресурса из 2 закладок (1 и 2)</t>
  </si>
  <si>
    <t>сводная (1)</t>
  </si>
  <si>
    <t>цена (2)</t>
  </si>
  <si>
    <t>рецепт</t>
  </si>
  <si>
    <t>цена ресурса</t>
  </si>
  <si>
    <t>кол во</t>
  </si>
  <si>
    <t>закладка</t>
  </si>
  <si>
    <t>цена</t>
  </si>
  <si>
    <t>название</t>
  </si>
  <si>
    <t>(1) или (2)</t>
  </si>
  <si>
    <t>мин цена</t>
  </si>
  <si>
    <t>Gemstone A</t>
  </si>
  <si>
    <t>Gemstone S</t>
  </si>
  <si>
    <t>Leonard</t>
  </si>
  <si>
    <t>продажа</t>
  </si>
  <si>
    <t>скупка</t>
  </si>
  <si>
    <t>Crystal A</t>
  </si>
  <si>
    <t>Crystal B</t>
  </si>
  <si>
    <t>Crystal C</t>
  </si>
  <si>
    <t>Crystal S</t>
  </si>
  <si>
    <t>BlessRes</t>
  </si>
  <si>
    <t>Dark Stone</t>
  </si>
  <si>
    <t>GHP</t>
  </si>
  <si>
    <t>Divine Crystal</t>
  </si>
  <si>
    <t>Divine Stone</t>
  </si>
  <si>
    <t>Earth Crystal</t>
  </si>
  <si>
    <t>Earth Stone</t>
  </si>
  <si>
    <t>Fire Crystal</t>
  </si>
  <si>
    <t>Dark Crystal</t>
  </si>
  <si>
    <t xml:space="preserve">Fire Stone </t>
  </si>
  <si>
    <t>Water Crastal</t>
  </si>
  <si>
    <t xml:space="preserve">Water Stone </t>
  </si>
  <si>
    <t>Wind Crystal</t>
  </si>
  <si>
    <t>Wind Stone</t>
  </si>
  <si>
    <t>Dynasty Essence I</t>
  </si>
  <si>
    <t>Dynasty Essence II</t>
  </si>
  <si>
    <t>разница с-п можно перепродать</t>
  </si>
  <si>
    <t>Crystal D</t>
  </si>
  <si>
    <t>GCP</t>
  </si>
  <si>
    <t>SSA</t>
  </si>
  <si>
    <t>SSB</t>
  </si>
  <si>
    <t>SSS</t>
  </si>
  <si>
    <t>BSSA</t>
  </si>
  <si>
    <t>BSSB</t>
  </si>
  <si>
    <t>BSSS</t>
  </si>
  <si>
    <t>Moirai</t>
  </si>
  <si>
    <t>Boot</t>
  </si>
  <si>
    <t>Breastplate</t>
  </si>
  <si>
    <t>Circlet</t>
  </si>
  <si>
    <t>Gaiters</t>
  </si>
  <si>
    <t>Gauntlet</t>
  </si>
  <si>
    <t>Gloves</t>
  </si>
  <si>
    <t>Helmet</t>
  </si>
  <si>
    <t>Leather Boots</t>
  </si>
  <si>
    <t>Leather Breastplate</t>
  </si>
  <si>
    <t>Leather Gloves</t>
  </si>
  <si>
    <t>Leather Helmet</t>
  </si>
  <si>
    <t>Leather Leggings</t>
  </si>
  <si>
    <t>Shield</t>
  </si>
  <si>
    <t>Shoes</t>
  </si>
  <si>
    <t>Sigil</t>
  </si>
  <si>
    <t>Stockings</t>
  </si>
  <si>
    <t>Tunic</t>
  </si>
  <si>
    <t>Earring</t>
  </si>
  <si>
    <t>Ring</t>
  </si>
  <si>
    <t>Neclace</t>
  </si>
  <si>
    <t>D</t>
  </si>
  <si>
    <t>C</t>
  </si>
  <si>
    <t>B</t>
  </si>
  <si>
    <t>A</t>
  </si>
  <si>
    <t>S</t>
  </si>
  <si>
    <t>soul ore</t>
  </si>
  <si>
    <t>spirit ore</t>
  </si>
  <si>
    <t>физ</t>
  </si>
  <si>
    <t>кри</t>
  </si>
  <si>
    <t>себе-сть</t>
  </si>
  <si>
    <t>крафт</t>
  </si>
  <si>
    <t>с+кр</t>
  </si>
  <si>
    <t>хочу</t>
  </si>
  <si>
    <t>навар</t>
  </si>
  <si>
    <t>чис. зар-к</t>
  </si>
  <si>
    <t>маг</t>
  </si>
  <si>
    <t>mana</t>
  </si>
  <si>
    <t>SA</t>
  </si>
  <si>
    <t>син</t>
  </si>
  <si>
    <t>зел</t>
  </si>
  <si>
    <t>кр</t>
  </si>
  <si>
    <t>E</t>
  </si>
  <si>
    <t>W</t>
  </si>
  <si>
    <t>наз</t>
  </si>
  <si>
    <t>цен</t>
  </si>
  <si>
    <t>СР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</si>
</sst>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#,##0_ ;[Red]\-#,##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р_."/>
  </numFmts>
  <fonts count="21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4" xfId="0" applyFill="1" applyBorder="1" applyAlignment="1">
      <alignment/>
    </xf>
    <xf numFmtId="0" fontId="1" fillId="0" borderId="13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22" borderId="14" xfId="0" applyFill="1" applyBorder="1" applyAlignment="1">
      <alignment/>
    </xf>
    <xf numFmtId="0" fontId="1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0" fontId="0" fillId="24" borderId="29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textRotation="90"/>
    </xf>
    <xf numFmtId="0" fontId="0" fillId="0" borderId="0" xfId="0" applyFill="1" applyBorder="1" applyAlignment="1">
      <alignment textRotation="90"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21" xfId="0" applyFill="1" applyBorder="1" applyAlignment="1">
      <alignment/>
    </xf>
    <xf numFmtId="165" fontId="0" fillId="4" borderId="33" xfId="0" applyNumberFormat="1" applyFill="1" applyBorder="1" applyAlignment="1">
      <alignment/>
    </xf>
    <xf numFmtId="165" fontId="0" fillId="4" borderId="34" xfId="0" applyNumberFormat="1" applyFill="1" applyBorder="1" applyAlignment="1">
      <alignment/>
    </xf>
    <xf numFmtId="165" fontId="0" fillId="4" borderId="35" xfId="0" applyNumberFormat="1" applyFill="1" applyBorder="1" applyAlignment="1">
      <alignment wrapText="1" shrinkToFit="1"/>
    </xf>
    <xf numFmtId="0" fontId="0" fillId="0" borderId="36" xfId="0" applyFill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0" xfId="0" applyNumberFormat="1" applyFill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36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0" borderId="0" xfId="0" applyNumberFormat="1" applyBorder="1" applyAlignment="1">
      <alignment/>
    </xf>
    <xf numFmtId="3" fontId="0" fillId="0" borderId="32" xfId="0" applyNumberFormat="1" applyBorder="1" applyAlignment="1">
      <alignment horizontal="center" textRotation="90"/>
    </xf>
    <xf numFmtId="3" fontId="0" fillId="24" borderId="10" xfId="0" applyNumberFormat="1" applyFill="1" applyBorder="1" applyAlignment="1">
      <alignment/>
    </xf>
    <xf numFmtId="3" fontId="0" fillId="22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0" xfId="0" applyAlignment="1">
      <alignment/>
    </xf>
    <xf numFmtId="0" fontId="0" fillId="0" borderId="37" xfId="0" applyFont="1" applyBorder="1" applyAlignment="1">
      <alignment/>
    </xf>
    <xf numFmtId="0" fontId="0" fillId="25" borderId="38" xfId="0" applyFill="1" applyBorder="1" applyAlignment="1">
      <alignment/>
    </xf>
    <xf numFmtId="0" fontId="0" fillId="0" borderId="0" xfId="0" applyBorder="1" applyAlignment="1">
      <alignment/>
    </xf>
    <xf numFmtId="0" fontId="0" fillId="0" borderId="39" xfId="0" applyFont="1" applyBorder="1" applyAlignment="1">
      <alignment/>
    </xf>
    <xf numFmtId="0" fontId="0" fillId="25" borderId="40" xfId="0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Font="1" applyBorder="1" applyAlignment="1">
      <alignment/>
    </xf>
    <xf numFmtId="0" fontId="0" fillId="25" borderId="42" xfId="0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8" xfId="0" applyBorder="1" applyAlignment="1">
      <alignment/>
    </xf>
    <xf numFmtId="0" fontId="0" fillId="26" borderId="11" xfId="0" applyFill="1" applyBorder="1" applyAlignment="1">
      <alignment/>
    </xf>
    <xf numFmtId="0" fontId="0" fillId="26" borderId="18" xfId="0" applyFill="1" applyBorder="1" applyAlignment="1">
      <alignment shrinkToFit="1"/>
    </xf>
    <xf numFmtId="0" fontId="0" fillId="27" borderId="45" xfId="0" applyFill="1" applyBorder="1" applyAlignment="1">
      <alignment/>
    </xf>
    <xf numFmtId="0" fontId="0" fillId="27" borderId="40" xfId="0" applyFill="1" applyBorder="1" applyAlignment="1">
      <alignment/>
    </xf>
    <xf numFmtId="0" fontId="0" fillId="25" borderId="45" xfId="0" applyFill="1" applyBorder="1" applyAlignment="1">
      <alignment/>
    </xf>
    <xf numFmtId="0" fontId="0" fillId="0" borderId="40" xfId="0" applyBorder="1" applyAlignment="1">
      <alignment/>
    </xf>
    <xf numFmtId="0" fontId="0" fillId="25" borderId="39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27" borderId="46" xfId="0" applyFill="1" applyBorder="1" applyAlignment="1">
      <alignment/>
    </xf>
    <xf numFmtId="0" fontId="0" fillId="27" borderId="42" xfId="0" applyFill="1" applyBorder="1" applyAlignment="1">
      <alignment/>
    </xf>
    <xf numFmtId="0" fontId="0" fillId="0" borderId="42" xfId="0" applyBorder="1" applyAlignment="1">
      <alignment/>
    </xf>
    <xf numFmtId="0" fontId="0" fillId="25" borderId="41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28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0" borderId="35" xfId="0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0" fillId="0" borderId="33" xfId="0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34" xfId="0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26" borderId="33" xfId="0" applyFill="1" applyBorder="1" applyAlignment="1">
      <alignment/>
    </xf>
    <xf numFmtId="3" fontId="0" fillId="26" borderId="47" xfId="0" applyNumberFormat="1" applyFill="1" applyBorder="1" applyAlignment="1">
      <alignment/>
    </xf>
    <xf numFmtId="3" fontId="0" fillId="26" borderId="30" xfId="0" applyNumberFormat="1" applyFill="1" applyBorder="1" applyAlignment="1">
      <alignment/>
    </xf>
    <xf numFmtId="0" fontId="0" fillId="22" borderId="33" xfId="0" applyFill="1" applyBorder="1" applyAlignment="1">
      <alignment/>
    </xf>
    <xf numFmtId="3" fontId="0" fillId="22" borderId="23" xfId="0" applyNumberFormat="1" applyFill="1" applyBorder="1" applyAlignment="1">
      <alignment/>
    </xf>
    <xf numFmtId="3" fontId="0" fillId="22" borderId="14" xfId="0" applyNumberFormat="1" applyFill="1" applyBorder="1" applyAlignment="1">
      <alignment/>
    </xf>
    <xf numFmtId="0" fontId="0" fillId="3" borderId="33" xfId="0" applyFill="1" applyBorder="1" applyAlignment="1">
      <alignment/>
    </xf>
    <xf numFmtId="3" fontId="0" fillId="3" borderId="2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0" fontId="0" fillId="29" borderId="33" xfId="0" applyFill="1" applyBorder="1" applyAlignment="1">
      <alignment/>
    </xf>
    <xf numFmtId="3" fontId="0" fillId="29" borderId="23" xfId="0" applyNumberFormat="1" applyFill="1" applyBorder="1" applyAlignment="1">
      <alignment/>
    </xf>
    <xf numFmtId="3" fontId="0" fillId="29" borderId="14" xfId="0" applyNumberFormat="1" applyFill="1" applyBorder="1" applyAlignment="1">
      <alignment/>
    </xf>
    <xf numFmtId="0" fontId="0" fillId="20" borderId="34" xfId="0" applyFill="1" applyBorder="1" applyAlignment="1">
      <alignment/>
    </xf>
    <xf numFmtId="3" fontId="0" fillId="20" borderId="24" xfId="0" applyNumberFormat="1" applyFill="1" applyBorder="1" applyAlignment="1">
      <alignment/>
    </xf>
    <xf numFmtId="3" fontId="0" fillId="20" borderId="17" xfId="0" applyNumberFormat="1" applyFill="1" applyBorder="1" applyAlignment="1">
      <alignment/>
    </xf>
    <xf numFmtId="0" fontId="0" fillId="0" borderId="50" xfId="0" applyBorder="1" applyAlignment="1">
      <alignment/>
    </xf>
    <xf numFmtId="3" fontId="0" fillId="0" borderId="5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8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6.png" /><Relationship Id="rId3" Type="http://schemas.openxmlformats.org/officeDocument/2006/relationships/image" Target="../media/image24.png" /><Relationship Id="rId4" Type="http://schemas.openxmlformats.org/officeDocument/2006/relationships/image" Target="../media/image23.png" /><Relationship Id="rId5" Type="http://schemas.openxmlformats.org/officeDocument/2006/relationships/image" Target="../media/image22.png" /><Relationship Id="rId6" Type="http://schemas.openxmlformats.org/officeDocument/2006/relationships/image" Target="../media/image25.png" /><Relationship Id="rId7" Type="http://schemas.openxmlformats.org/officeDocument/2006/relationships/image" Target="../media/image12.png" /><Relationship Id="rId8" Type="http://schemas.openxmlformats.org/officeDocument/2006/relationships/image" Target="../media/image26.png" /><Relationship Id="rId9" Type="http://schemas.openxmlformats.org/officeDocument/2006/relationships/image" Target="../media/image8.png" /><Relationship Id="rId10" Type="http://schemas.openxmlformats.org/officeDocument/2006/relationships/image" Target="../media/image27.png" /><Relationship Id="rId11" Type="http://schemas.openxmlformats.org/officeDocument/2006/relationships/image" Target="../media/image29.png" /><Relationship Id="rId12" Type="http://schemas.openxmlformats.org/officeDocument/2006/relationships/image" Target="../media/image30.png" /><Relationship Id="rId13" Type="http://schemas.openxmlformats.org/officeDocument/2006/relationships/image" Target="../media/image34.png" /><Relationship Id="rId14" Type="http://schemas.openxmlformats.org/officeDocument/2006/relationships/image" Target="../media/image32.png" /><Relationship Id="rId15" Type="http://schemas.openxmlformats.org/officeDocument/2006/relationships/image" Target="../media/image35.png" /><Relationship Id="rId16" Type="http://schemas.openxmlformats.org/officeDocument/2006/relationships/image" Target="../media/image36.png" /><Relationship Id="rId17" Type="http://schemas.openxmlformats.org/officeDocument/2006/relationships/image" Target="../media/image37.png" /><Relationship Id="rId18" Type="http://schemas.openxmlformats.org/officeDocument/2006/relationships/image" Target="../media/image38.png" /><Relationship Id="rId19" Type="http://schemas.openxmlformats.org/officeDocument/2006/relationships/image" Target="../media/image39.png" /><Relationship Id="rId20" Type="http://schemas.openxmlformats.org/officeDocument/2006/relationships/image" Target="../media/image11.png" /><Relationship Id="rId21" Type="http://schemas.openxmlformats.org/officeDocument/2006/relationships/image" Target="../media/image10.png" /><Relationship Id="rId22" Type="http://schemas.openxmlformats.org/officeDocument/2006/relationships/image" Target="../media/image9.png" /><Relationship Id="rId23" Type="http://schemas.openxmlformats.org/officeDocument/2006/relationships/image" Target="../media/image7.png" /><Relationship Id="rId24" Type="http://schemas.openxmlformats.org/officeDocument/2006/relationships/image" Target="../media/image4.png" /><Relationship Id="rId25" Type="http://schemas.openxmlformats.org/officeDocument/2006/relationships/image" Target="../media/image28.png" /><Relationship Id="rId26" Type="http://schemas.openxmlformats.org/officeDocument/2006/relationships/image" Target="../media/image5.png" /><Relationship Id="rId27" Type="http://schemas.openxmlformats.org/officeDocument/2006/relationships/image" Target="../media/image2.png" /><Relationship Id="rId28" Type="http://schemas.openxmlformats.org/officeDocument/2006/relationships/image" Target="../media/image1.png" /><Relationship Id="rId29" Type="http://schemas.openxmlformats.org/officeDocument/2006/relationships/image" Target="../media/image13.png" /><Relationship Id="rId30" Type="http://schemas.openxmlformats.org/officeDocument/2006/relationships/image" Target="../media/image14.png" /><Relationship Id="rId31" Type="http://schemas.openxmlformats.org/officeDocument/2006/relationships/image" Target="../media/image15.png" /><Relationship Id="rId32" Type="http://schemas.openxmlformats.org/officeDocument/2006/relationships/image" Target="../media/image16.png" /><Relationship Id="rId33" Type="http://schemas.openxmlformats.org/officeDocument/2006/relationships/image" Target="../media/image17.png" /><Relationship Id="rId34" Type="http://schemas.openxmlformats.org/officeDocument/2006/relationships/image" Target="../media/image18.png" /><Relationship Id="rId35" Type="http://schemas.openxmlformats.org/officeDocument/2006/relationships/image" Target="../media/image19.png" /><Relationship Id="rId36" Type="http://schemas.openxmlformats.org/officeDocument/2006/relationships/image" Target="../media/image20.png" /><Relationship Id="rId37" Type="http://schemas.openxmlformats.org/officeDocument/2006/relationships/image" Target="../media/image21.png" /><Relationship Id="rId38" Type="http://schemas.openxmlformats.org/officeDocument/2006/relationships/image" Target="../media/image40.png" /><Relationship Id="rId39" Type="http://schemas.openxmlformats.org/officeDocument/2006/relationships/image" Target="../media/image41.png" /><Relationship Id="rId40" Type="http://schemas.openxmlformats.org/officeDocument/2006/relationships/image" Target="../media/image3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304800</xdr:rowOff>
    </xdr:to>
    <xdr:pic>
      <xdr:nvPicPr>
        <xdr:cNvPr id="1" name="Picture 1" descr="etc_adamantite_i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42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pic>
      <xdr:nvPicPr>
        <xdr:cNvPr id="2" name="Picture 2" descr="etc_silver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09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9</xdr:row>
      <xdr:rowOff>304800</xdr:rowOff>
    </xdr:to>
    <xdr:pic>
      <xdr:nvPicPr>
        <xdr:cNvPr id="3" name="Picture 3" descr="etc_adamantium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2695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pic>
      <xdr:nvPicPr>
        <xdr:cNvPr id="4" name="Picture 4" descr="etc_branch_gold_i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66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pic>
      <xdr:nvPicPr>
        <xdr:cNvPr id="5" name="Picture 5" descr="etc_sued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95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9525</xdr:rowOff>
    </xdr:from>
    <xdr:to>
      <xdr:col>3</xdr:col>
      <xdr:colOff>314325</xdr:colOff>
      <xdr:row>8</xdr:row>
      <xdr:rowOff>314325</xdr:rowOff>
    </xdr:to>
    <xdr:pic>
      <xdr:nvPicPr>
        <xdr:cNvPr id="6" name="Picture 6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2175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304800</xdr:rowOff>
    </xdr:to>
    <xdr:pic>
      <xdr:nvPicPr>
        <xdr:cNvPr id="7" name="Picture 7" descr="etc_lump_gray_i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52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pic>
      <xdr:nvPicPr>
        <xdr:cNvPr id="8" name="Picture 8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38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304800</xdr:rowOff>
    </xdr:to>
    <xdr:pic>
      <xdr:nvPicPr>
        <xdr:cNvPr id="9" name="Picture 9" descr="etc_charcoal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239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pic>
      <xdr:nvPicPr>
        <xdr:cNvPr id="10" name="Picture 10" descr="etc_coal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09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pic>
      <xdr:nvPicPr>
        <xdr:cNvPr id="11" name="Picture 11" descr="etc_leather_brown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95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1</xdr:row>
      <xdr:rowOff>304800</xdr:rowOff>
    </xdr:to>
    <xdr:pic>
      <xdr:nvPicPr>
        <xdr:cNvPr id="12" name="Picture 12" descr="etc_piece_bone_white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80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pic>
      <xdr:nvPicPr>
        <xdr:cNvPr id="13" name="Picture 13" descr="etc_mithril_or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638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304800</xdr:rowOff>
    </xdr:to>
    <xdr:pic>
      <xdr:nvPicPr>
        <xdr:cNvPr id="14" name="Picture 14" descr="etc_crystal_ball_white_i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952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pic>
      <xdr:nvPicPr>
        <xdr:cNvPr id="15" name="Picture 15" descr="etc_oriharukon_or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2672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pic>
      <xdr:nvPicPr>
        <xdr:cNvPr id="16" name="Picture 16" descr="etc_gem_blue_i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581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pic>
      <xdr:nvPicPr>
        <xdr:cNvPr id="17" name="Picture 17" descr="etc_gem_clear_i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8958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304800</xdr:rowOff>
    </xdr:to>
    <xdr:pic>
      <xdr:nvPicPr>
        <xdr:cNvPr id="18" name="Picture 18" descr="etc_gem_red_i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2101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pic>
      <xdr:nvPicPr>
        <xdr:cNvPr id="19" name="Picture 19" descr="etc_reagent_red_i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524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pic>
      <xdr:nvPicPr>
        <xdr:cNvPr id="20" name="Picture 20" descr="etc_reagent_gold_i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5838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304800</xdr:rowOff>
    </xdr:to>
    <xdr:pic>
      <xdr:nvPicPr>
        <xdr:cNvPr id="21" name="Picture 21" descr="etc_reagent_blue_i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1531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304800</xdr:rowOff>
    </xdr:to>
    <xdr:pic>
      <xdr:nvPicPr>
        <xdr:cNvPr id="22" name="Picture 22" descr="etc_powder_white_i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52650" y="180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304800</xdr:rowOff>
    </xdr:to>
    <xdr:pic>
      <xdr:nvPicPr>
        <xdr:cNvPr id="23" name="Picture 23" descr="etc_leather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52650" y="495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pic>
      <xdr:nvPicPr>
        <xdr:cNvPr id="24" name="Picture 24" descr="etc_oil_pot_black_i0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52650" y="809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304800</xdr:rowOff>
    </xdr:to>
    <xdr:pic>
      <xdr:nvPicPr>
        <xdr:cNvPr id="25" name="Picture 25" descr="etc_lump_black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52650" y="11239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304800</xdr:rowOff>
    </xdr:to>
    <xdr:pic>
      <xdr:nvPicPr>
        <xdr:cNvPr id="26" name="Picture 26" descr="etc_braided_hemp_i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52650" y="1438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6</xdr:row>
      <xdr:rowOff>304800</xdr:rowOff>
    </xdr:to>
    <xdr:pic>
      <xdr:nvPicPr>
        <xdr:cNvPr id="27" name="Picture 27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52650" y="1752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7</xdr:row>
      <xdr:rowOff>304800</xdr:rowOff>
    </xdr:to>
    <xdr:pic>
      <xdr:nvPicPr>
        <xdr:cNvPr id="28" name="Picture 28" descr="etc_synthetic_cokes_i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152650" y="2066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304800</xdr:rowOff>
    </xdr:to>
    <xdr:pic>
      <xdr:nvPicPr>
        <xdr:cNvPr id="29" name="Picture 29" descr="etc_skein_white_i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3812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304800</xdr:colOff>
      <xdr:row>9</xdr:row>
      <xdr:rowOff>304800</xdr:rowOff>
    </xdr:to>
    <xdr:pic>
      <xdr:nvPicPr>
        <xdr:cNvPr id="30" name="Picture 30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52650" y="2695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10</xdr:row>
      <xdr:rowOff>304800</xdr:rowOff>
    </xdr:to>
    <xdr:pic>
      <xdr:nvPicPr>
        <xdr:cNvPr id="31" name="Picture 31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52650" y="3009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11</xdr:row>
      <xdr:rowOff>304800</xdr:rowOff>
    </xdr:to>
    <xdr:pic>
      <xdr:nvPicPr>
        <xdr:cNvPr id="32" name="Picture 32" descr="etc_compound_braid_i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52650" y="33242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12</xdr:row>
      <xdr:rowOff>304800</xdr:rowOff>
    </xdr:to>
    <xdr:pic>
      <xdr:nvPicPr>
        <xdr:cNvPr id="33" name="Picture 33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52650" y="3638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13</xdr:row>
      <xdr:rowOff>304800</xdr:rowOff>
    </xdr:to>
    <xdr:pic>
      <xdr:nvPicPr>
        <xdr:cNvPr id="34" name="Picture 34" descr="etc_lump_white_i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152650" y="3952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14</xdr:row>
      <xdr:rowOff>304800</xdr:rowOff>
    </xdr:to>
    <xdr:pic>
      <xdr:nvPicPr>
        <xdr:cNvPr id="35" name="Picture 35" descr="etc_crafted_leather_i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52650" y="42672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304800</xdr:rowOff>
    </xdr:to>
    <xdr:pic>
      <xdr:nvPicPr>
        <xdr:cNvPr id="36" name="Picture 36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52650" y="4581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pic>
      <xdr:nvPicPr>
        <xdr:cNvPr id="37" name="Picture 37" descr="etc_artisans_frame_i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152650" y="48958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17</xdr:row>
      <xdr:rowOff>304800</xdr:rowOff>
    </xdr:to>
    <xdr:pic>
      <xdr:nvPicPr>
        <xdr:cNvPr id="38" name="Picture 38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152650" y="52101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18</xdr:row>
      <xdr:rowOff>304800</xdr:rowOff>
    </xdr:to>
    <xdr:pic>
      <xdr:nvPicPr>
        <xdr:cNvPr id="39" name="Picture 39" descr="etc_plate_blue_i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52650" y="5524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19</xdr:row>
      <xdr:rowOff>304800</xdr:rowOff>
    </xdr:to>
    <xdr:pic>
      <xdr:nvPicPr>
        <xdr:cNvPr id="40" name="Picture 40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2650" y="5838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20</xdr:row>
      <xdr:rowOff>304800</xdr:rowOff>
    </xdr:to>
    <xdr:pic>
      <xdr:nvPicPr>
        <xdr:cNvPr id="41" name="Picture 41" descr="etc_metallic_fiber_i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52650" y="61531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21</xdr:row>
      <xdr:rowOff>304800</xdr:rowOff>
    </xdr:to>
    <xdr:pic>
      <xdr:nvPicPr>
        <xdr:cNvPr id="42" name="Picture 42" descr="etc_squares_wood_i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152650" y="6467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10</xdr:row>
      <xdr:rowOff>304800</xdr:rowOff>
    </xdr:to>
    <xdr:pic>
      <xdr:nvPicPr>
        <xdr:cNvPr id="43" name="Picture 43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448175" y="3009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1</xdr:row>
      <xdr:rowOff>304800</xdr:rowOff>
    </xdr:to>
    <xdr:pic>
      <xdr:nvPicPr>
        <xdr:cNvPr id="44" name="Picture 44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48175" y="180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pic>
      <xdr:nvPicPr>
        <xdr:cNvPr id="45" name="Picture 45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48175" y="495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pic>
      <xdr:nvPicPr>
        <xdr:cNvPr id="46" name="Picture 46" descr="etc_lump_yellow_i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448175" y="809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pic>
      <xdr:nvPicPr>
        <xdr:cNvPr id="47" name="Picture 47" descr="etc_lump_dark_gray_i0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448175" y="11239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pic>
      <xdr:nvPicPr>
        <xdr:cNvPr id="48" name="Picture 48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448175" y="1438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6</xdr:row>
      <xdr:rowOff>304800</xdr:rowOff>
    </xdr:to>
    <xdr:pic>
      <xdr:nvPicPr>
        <xdr:cNvPr id="49" name="Picture 49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448175" y="1752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7</xdr:row>
      <xdr:rowOff>304800</xdr:rowOff>
    </xdr:to>
    <xdr:pic>
      <xdr:nvPicPr>
        <xdr:cNvPr id="50" name="Picture 50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448175" y="2066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pic>
      <xdr:nvPicPr>
        <xdr:cNvPr id="51" name="Picture 51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448175" y="23812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9525</xdr:rowOff>
    </xdr:from>
    <xdr:to>
      <xdr:col>1</xdr:col>
      <xdr:colOff>171450</xdr:colOff>
      <xdr:row>10</xdr:row>
      <xdr:rowOff>180975</xdr:rowOff>
    </xdr:to>
    <xdr:pic>
      <xdr:nvPicPr>
        <xdr:cNvPr id="1" name="Picture 5" descr="etc_crafted_leather_i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9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10</xdr:row>
      <xdr:rowOff>9525</xdr:rowOff>
    </xdr:from>
    <xdr:to>
      <xdr:col>14</xdr:col>
      <xdr:colOff>209550</xdr:colOff>
      <xdr:row>10</xdr:row>
      <xdr:rowOff>180975</xdr:rowOff>
    </xdr:to>
    <xdr:pic>
      <xdr:nvPicPr>
        <xdr:cNvPr id="2" name="Picture 6" descr="etc_crafted_leather_i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609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180975</xdr:colOff>
      <xdr:row>9</xdr:row>
      <xdr:rowOff>171450</xdr:rowOff>
    </xdr:to>
    <xdr:pic>
      <xdr:nvPicPr>
        <xdr:cNvPr id="3" name="Picture 9" descr="etc_skein_gray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409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9525</xdr:rowOff>
    </xdr:from>
    <xdr:to>
      <xdr:col>14</xdr:col>
      <xdr:colOff>190500</xdr:colOff>
      <xdr:row>9</xdr:row>
      <xdr:rowOff>180975</xdr:rowOff>
    </xdr:to>
    <xdr:pic>
      <xdr:nvPicPr>
        <xdr:cNvPr id="4" name="Picture 10" descr="etc_skein_gray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2419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10</xdr:row>
      <xdr:rowOff>9525</xdr:rowOff>
    </xdr:from>
    <xdr:to>
      <xdr:col>8</xdr:col>
      <xdr:colOff>190500</xdr:colOff>
      <xdr:row>10</xdr:row>
      <xdr:rowOff>180975</xdr:rowOff>
    </xdr:to>
    <xdr:pic>
      <xdr:nvPicPr>
        <xdr:cNvPr id="5" name="Picture 11" descr="etc_skein_gray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609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20</xdr:row>
      <xdr:rowOff>9525</xdr:rowOff>
    </xdr:from>
    <xdr:to>
      <xdr:col>5</xdr:col>
      <xdr:colOff>190500</xdr:colOff>
      <xdr:row>20</xdr:row>
      <xdr:rowOff>180975</xdr:rowOff>
    </xdr:to>
    <xdr:pic>
      <xdr:nvPicPr>
        <xdr:cNvPr id="6" name="Picture 12" descr="etc_skein_gray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514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15</xdr:row>
      <xdr:rowOff>9525</xdr:rowOff>
    </xdr:from>
    <xdr:to>
      <xdr:col>5</xdr:col>
      <xdr:colOff>190500</xdr:colOff>
      <xdr:row>15</xdr:row>
      <xdr:rowOff>180975</xdr:rowOff>
    </xdr:to>
    <xdr:pic>
      <xdr:nvPicPr>
        <xdr:cNvPr id="7" name="Picture 13" descr="etc_skein_gray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3562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19050</xdr:rowOff>
    </xdr:from>
    <xdr:to>
      <xdr:col>1</xdr:col>
      <xdr:colOff>171450</xdr:colOff>
      <xdr:row>7</xdr:row>
      <xdr:rowOff>190500</xdr:rowOff>
    </xdr:to>
    <xdr:pic>
      <xdr:nvPicPr>
        <xdr:cNvPr id="8" name="Picture 15" descr="etc_oil_pot_black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2047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24</xdr:row>
      <xdr:rowOff>19050</xdr:rowOff>
    </xdr:from>
    <xdr:to>
      <xdr:col>8</xdr:col>
      <xdr:colOff>180975</xdr:colOff>
      <xdr:row>24</xdr:row>
      <xdr:rowOff>190500</xdr:rowOff>
    </xdr:to>
    <xdr:pic>
      <xdr:nvPicPr>
        <xdr:cNvPr id="9" name="Picture 16" descr="etc_oil_pot_black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2863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180975</xdr:colOff>
      <xdr:row>27</xdr:row>
      <xdr:rowOff>190500</xdr:rowOff>
    </xdr:to>
    <xdr:pic>
      <xdr:nvPicPr>
        <xdr:cNvPr id="10" name="Picture 17" descr="etc_oil_pot_black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857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7</xdr:row>
      <xdr:rowOff>0</xdr:rowOff>
    </xdr:from>
    <xdr:to>
      <xdr:col>14</xdr:col>
      <xdr:colOff>161925</xdr:colOff>
      <xdr:row>7</xdr:row>
      <xdr:rowOff>171450</xdr:rowOff>
    </xdr:to>
    <xdr:pic>
      <xdr:nvPicPr>
        <xdr:cNvPr id="11" name="Picture 18" descr="etc_oil_pot_black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2028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9525</xdr:rowOff>
    </xdr:from>
    <xdr:to>
      <xdr:col>1</xdr:col>
      <xdr:colOff>171450</xdr:colOff>
      <xdr:row>14</xdr:row>
      <xdr:rowOff>180975</xdr:rowOff>
    </xdr:to>
    <xdr:pic>
      <xdr:nvPicPr>
        <xdr:cNvPr id="12" name="Picture 20" descr="etc_leather_i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3371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9525</xdr:rowOff>
    </xdr:from>
    <xdr:to>
      <xdr:col>14</xdr:col>
      <xdr:colOff>171450</xdr:colOff>
      <xdr:row>14</xdr:row>
      <xdr:rowOff>180975</xdr:rowOff>
    </xdr:to>
    <xdr:pic>
      <xdr:nvPicPr>
        <xdr:cNvPr id="13" name="Picture 21" descr="etc_leather_i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371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9525</xdr:rowOff>
    </xdr:from>
    <xdr:to>
      <xdr:col>5</xdr:col>
      <xdr:colOff>171450</xdr:colOff>
      <xdr:row>10</xdr:row>
      <xdr:rowOff>180975</xdr:rowOff>
    </xdr:to>
    <xdr:pic>
      <xdr:nvPicPr>
        <xdr:cNvPr id="14" name="Picture 22" descr="etc_leather_i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2609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9525</xdr:rowOff>
    </xdr:from>
    <xdr:to>
      <xdr:col>1</xdr:col>
      <xdr:colOff>171450</xdr:colOff>
      <xdr:row>6</xdr:row>
      <xdr:rowOff>180975</xdr:rowOff>
    </xdr:to>
    <xdr:pic>
      <xdr:nvPicPr>
        <xdr:cNvPr id="15" name="Picture 25" descr="etc_powder_whit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847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9525</xdr:rowOff>
    </xdr:from>
    <xdr:to>
      <xdr:col>14</xdr:col>
      <xdr:colOff>171450</xdr:colOff>
      <xdr:row>6</xdr:row>
      <xdr:rowOff>180975</xdr:rowOff>
    </xdr:to>
    <xdr:pic>
      <xdr:nvPicPr>
        <xdr:cNvPr id="16" name="Picture 26" descr="etc_powder_whit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81900" y="1847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9525</xdr:rowOff>
    </xdr:from>
    <xdr:to>
      <xdr:col>11</xdr:col>
      <xdr:colOff>171450</xdr:colOff>
      <xdr:row>28</xdr:row>
      <xdr:rowOff>180975</xdr:rowOff>
    </xdr:to>
    <xdr:pic>
      <xdr:nvPicPr>
        <xdr:cNvPr id="17" name="Picture 27" descr="etc_powder_whit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57950" y="6038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9525</xdr:rowOff>
    </xdr:from>
    <xdr:to>
      <xdr:col>1</xdr:col>
      <xdr:colOff>171450</xdr:colOff>
      <xdr:row>25</xdr:row>
      <xdr:rowOff>180975</xdr:rowOff>
    </xdr:to>
    <xdr:pic>
      <xdr:nvPicPr>
        <xdr:cNvPr id="18" name="Picture 28" descr="etc_lump_black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5467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9525</xdr:rowOff>
    </xdr:from>
    <xdr:to>
      <xdr:col>14</xdr:col>
      <xdr:colOff>171450</xdr:colOff>
      <xdr:row>25</xdr:row>
      <xdr:rowOff>180975</xdr:rowOff>
    </xdr:to>
    <xdr:pic>
      <xdr:nvPicPr>
        <xdr:cNvPr id="19" name="Picture 29" descr="etc_lump_black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81900" y="5467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9525</xdr:rowOff>
    </xdr:from>
    <xdr:to>
      <xdr:col>8</xdr:col>
      <xdr:colOff>171450</xdr:colOff>
      <xdr:row>22</xdr:row>
      <xdr:rowOff>180975</xdr:rowOff>
    </xdr:to>
    <xdr:pic>
      <xdr:nvPicPr>
        <xdr:cNvPr id="20" name="Picture 30" descr="etc_lump_black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4895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9525</xdr:rowOff>
    </xdr:from>
    <xdr:to>
      <xdr:col>5</xdr:col>
      <xdr:colOff>171450</xdr:colOff>
      <xdr:row>9</xdr:row>
      <xdr:rowOff>180975</xdr:rowOff>
    </xdr:to>
    <xdr:pic>
      <xdr:nvPicPr>
        <xdr:cNvPr id="21" name="Picture 31" descr="etc_lump_black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2419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9525</xdr:rowOff>
    </xdr:from>
    <xdr:to>
      <xdr:col>5</xdr:col>
      <xdr:colOff>180975</xdr:colOff>
      <xdr:row>6</xdr:row>
      <xdr:rowOff>180975</xdr:rowOff>
    </xdr:to>
    <xdr:pic>
      <xdr:nvPicPr>
        <xdr:cNvPr id="22" name="Picture 32" descr="etc_piece_bone_white_i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29050" y="1847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5</xdr:row>
      <xdr:rowOff>171450</xdr:rowOff>
    </xdr:to>
    <xdr:pic>
      <xdr:nvPicPr>
        <xdr:cNvPr id="23" name="Picture 33" descr="etc_braided_hemp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1647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171450</xdr:colOff>
      <xdr:row>24</xdr:row>
      <xdr:rowOff>171450</xdr:rowOff>
    </xdr:to>
    <xdr:pic>
      <xdr:nvPicPr>
        <xdr:cNvPr id="24" name="Picture 34" descr="etc_braided_hemp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5267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171450</xdr:colOff>
      <xdr:row>8</xdr:row>
      <xdr:rowOff>171450</xdr:rowOff>
    </xdr:to>
    <xdr:pic>
      <xdr:nvPicPr>
        <xdr:cNvPr id="25" name="Picture 35" descr="etc_braided_hemp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2219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171450</xdr:colOff>
      <xdr:row>26</xdr:row>
      <xdr:rowOff>171450</xdr:rowOff>
    </xdr:to>
    <xdr:pic>
      <xdr:nvPicPr>
        <xdr:cNvPr id="26" name="Picture 36" descr="etc_braided_hemp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5648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180975</xdr:colOff>
      <xdr:row>28</xdr:row>
      <xdr:rowOff>180975</xdr:rowOff>
    </xdr:to>
    <xdr:pic>
      <xdr:nvPicPr>
        <xdr:cNvPr id="27" name="Picture 37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6038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25</xdr:row>
      <xdr:rowOff>9525</xdr:rowOff>
    </xdr:from>
    <xdr:to>
      <xdr:col>5</xdr:col>
      <xdr:colOff>180975</xdr:colOff>
      <xdr:row>25</xdr:row>
      <xdr:rowOff>180975</xdr:rowOff>
    </xdr:to>
    <xdr:pic>
      <xdr:nvPicPr>
        <xdr:cNvPr id="28" name="Picture 38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29050" y="5467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9525</xdr:rowOff>
    </xdr:from>
    <xdr:to>
      <xdr:col>8</xdr:col>
      <xdr:colOff>180975</xdr:colOff>
      <xdr:row>3</xdr:row>
      <xdr:rowOff>180975</xdr:rowOff>
    </xdr:to>
    <xdr:pic>
      <xdr:nvPicPr>
        <xdr:cNvPr id="29" name="Picture 39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9700" y="1276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180975</xdr:colOff>
      <xdr:row>4</xdr:row>
      <xdr:rowOff>180975</xdr:rowOff>
    </xdr:to>
    <xdr:pic>
      <xdr:nvPicPr>
        <xdr:cNvPr id="30" name="Picture 40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9700" y="1466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17</xdr:row>
      <xdr:rowOff>9525</xdr:rowOff>
    </xdr:from>
    <xdr:to>
      <xdr:col>5</xdr:col>
      <xdr:colOff>180975</xdr:colOff>
      <xdr:row>17</xdr:row>
      <xdr:rowOff>180975</xdr:rowOff>
    </xdr:to>
    <xdr:pic>
      <xdr:nvPicPr>
        <xdr:cNvPr id="31" name="Picture 41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29050" y="3943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19</xdr:row>
      <xdr:rowOff>9525</xdr:rowOff>
    </xdr:from>
    <xdr:to>
      <xdr:col>8</xdr:col>
      <xdr:colOff>180975</xdr:colOff>
      <xdr:row>19</xdr:row>
      <xdr:rowOff>180975</xdr:rowOff>
    </xdr:to>
    <xdr:pic>
      <xdr:nvPicPr>
        <xdr:cNvPr id="32" name="Picture 42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9700" y="4324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22</xdr:row>
      <xdr:rowOff>9525</xdr:rowOff>
    </xdr:from>
    <xdr:to>
      <xdr:col>5</xdr:col>
      <xdr:colOff>180975</xdr:colOff>
      <xdr:row>22</xdr:row>
      <xdr:rowOff>180975</xdr:rowOff>
    </xdr:to>
    <xdr:pic>
      <xdr:nvPicPr>
        <xdr:cNvPr id="33" name="Picture 43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29050" y="4895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28</xdr:row>
      <xdr:rowOff>9525</xdr:rowOff>
    </xdr:from>
    <xdr:to>
      <xdr:col>8</xdr:col>
      <xdr:colOff>180975</xdr:colOff>
      <xdr:row>28</xdr:row>
      <xdr:rowOff>180975</xdr:rowOff>
    </xdr:to>
    <xdr:pic>
      <xdr:nvPicPr>
        <xdr:cNvPr id="34" name="Picture 44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9700" y="6038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28</xdr:row>
      <xdr:rowOff>9525</xdr:rowOff>
    </xdr:from>
    <xdr:to>
      <xdr:col>14</xdr:col>
      <xdr:colOff>180975</xdr:colOff>
      <xdr:row>28</xdr:row>
      <xdr:rowOff>180975</xdr:rowOff>
    </xdr:to>
    <xdr:pic>
      <xdr:nvPicPr>
        <xdr:cNvPr id="35" name="Picture 45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91425" y="6038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0</xdr:rowOff>
    </xdr:from>
    <xdr:to>
      <xdr:col>1</xdr:col>
      <xdr:colOff>180975</xdr:colOff>
      <xdr:row>27</xdr:row>
      <xdr:rowOff>171450</xdr:rowOff>
    </xdr:to>
    <xdr:pic>
      <xdr:nvPicPr>
        <xdr:cNvPr id="36" name="Picture 46" descr="etc_synthetic_cokes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5838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0</xdr:rowOff>
    </xdr:from>
    <xdr:to>
      <xdr:col>5</xdr:col>
      <xdr:colOff>180975</xdr:colOff>
      <xdr:row>16</xdr:row>
      <xdr:rowOff>171450</xdr:rowOff>
    </xdr:to>
    <xdr:pic>
      <xdr:nvPicPr>
        <xdr:cNvPr id="37" name="Picture 47" descr="etc_synthetic_cokes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3743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23</xdr:row>
      <xdr:rowOff>0</xdr:rowOff>
    </xdr:from>
    <xdr:to>
      <xdr:col>5</xdr:col>
      <xdr:colOff>180975</xdr:colOff>
      <xdr:row>23</xdr:row>
      <xdr:rowOff>171450</xdr:rowOff>
    </xdr:to>
    <xdr:pic>
      <xdr:nvPicPr>
        <xdr:cNvPr id="38" name="Picture 48" descr="etc_synthetic_cokes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5076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27</xdr:row>
      <xdr:rowOff>0</xdr:rowOff>
    </xdr:from>
    <xdr:to>
      <xdr:col>14</xdr:col>
      <xdr:colOff>180975</xdr:colOff>
      <xdr:row>27</xdr:row>
      <xdr:rowOff>171450</xdr:rowOff>
    </xdr:to>
    <xdr:pic>
      <xdr:nvPicPr>
        <xdr:cNvPr id="39" name="Picture 49" descr="etc_synthetic_cokes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91425" y="5838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1</xdr:col>
      <xdr:colOff>180975</xdr:colOff>
      <xdr:row>24</xdr:row>
      <xdr:rowOff>171450</xdr:rowOff>
    </xdr:to>
    <xdr:pic>
      <xdr:nvPicPr>
        <xdr:cNvPr id="40" name="Picture 50" descr="etc_silver_mold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5267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24</xdr:row>
      <xdr:rowOff>0</xdr:rowOff>
    </xdr:from>
    <xdr:to>
      <xdr:col>14</xdr:col>
      <xdr:colOff>180975</xdr:colOff>
      <xdr:row>24</xdr:row>
      <xdr:rowOff>171450</xdr:rowOff>
    </xdr:to>
    <xdr:pic>
      <xdr:nvPicPr>
        <xdr:cNvPr id="41" name="Picture 51" descr="etc_silver_mold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91425" y="5267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0</xdr:rowOff>
    </xdr:from>
    <xdr:to>
      <xdr:col>5</xdr:col>
      <xdr:colOff>180975</xdr:colOff>
      <xdr:row>4</xdr:row>
      <xdr:rowOff>171450</xdr:rowOff>
    </xdr:to>
    <xdr:pic>
      <xdr:nvPicPr>
        <xdr:cNvPr id="42" name="Picture 52" descr="etc_silver_mold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29050" y="1457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0</xdr:rowOff>
    </xdr:from>
    <xdr:to>
      <xdr:col>1</xdr:col>
      <xdr:colOff>180975</xdr:colOff>
      <xdr:row>18</xdr:row>
      <xdr:rowOff>171450</xdr:rowOff>
    </xdr:to>
    <xdr:pic>
      <xdr:nvPicPr>
        <xdr:cNvPr id="43" name="Picture 53" descr="etc_silver_mold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4124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18</xdr:row>
      <xdr:rowOff>0</xdr:rowOff>
    </xdr:from>
    <xdr:to>
      <xdr:col>14</xdr:col>
      <xdr:colOff>180975</xdr:colOff>
      <xdr:row>18</xdr:row>
      <xdr:rowOff>171450</xdr:rowOff>
    </xdr:to>
    <xdr:pic>
      <xdr:nvPicPr>
        <xdr:cNvPr id="44" name="Picture 54" descr="etc_silver_mold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91425" y="4124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9525</xdr:rowOff>
    </xdr:from>
    <xdr:to>
      <xdr:col>5</xdr:col>
      <xdr:colOff>171450</xdr:colOff>
      <xdr:row>3</xdr:row>
      <xdr:rowOff>180975</xdr:rowOff>
    </xdr:to>
    <xdr:pic>
      <xdr:nvPicPr>
        <xdr:cNvPr id="45" name="Picture 56" descr="etc_mold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9525" y="1276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9525</xdr:rowOff>
    </xdr:from>
    <xdr:to>
      <xdr:col>1</xdr:col>
      <xdr:colOff>171450</xdr:colOff>
      <xdr:row>26</xdr:row>
      <xdr:rowOff>180975</xdr:rowOff>
    </xdr:to>
    <xdr:pic>
      <xdr:nvPicPr>
        <xdr:cNvPr id="46" name="Picture 57" descr="etc_mold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5657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9525</xdr:rowOff>
    </xdr:from>
    <xdr:to>
      <xdr:col>14</xdr:col>
      <xdr:colOff>171450</xdr:colOff>
      <xdr:row>26</xdr:row>
      <xdr:rowOff>180975</xdr:rowOff>
    </xdr:to>
    <xdr:pic>
      <xdr:nvPicPr>
        <xdr:cNvPr id="47" name="Picture 58" descr="etc_mold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81900" y="5657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9525</xdr:rowOff>
    </xdr:from>
    <xdr:to>
      <xdr:col>1</xdr:col>
      <xdr:colOff>171450</xdr:colOff>
      <xdr:row>11</xdr:row>
      <xdr:rowOff>180975</xdr:rowOff>
    </xdr:to>
    <xdr:pic>
      <xdr:nvPicPr>
        <xdr:cNvPr id="48" name="Picture 59" descr="etc_mold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2800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9525</xdr:rowOff>
    </xdr:from>
    <xdr:to>
      <xdr:col>14</xdr:col>
      <xdr:colOff>171450</xdr:colOff>
      <xdr:row>11</xdr:row>
      <xdr:rowOff>180975</xdr:rowOff>
    </xdr:to>
    <xdr:pic>
      <xdr:nvPicPr>
        <xdr:cNvPr id="49" name="Picture 60" descr="etc_mold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81900" y="2800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9525</xdr:rowOff>
    </xdr:from>
    <xdr:to>
      <xdr:col>1</xdr:col>
      <xdr:colOff>161925</xdr:colOff>
      <xdr:row>15</xdr:row>
      <xdr:rowOff>180975</xdr:rowOff>
    </xdr:to>
    <xdr:pic>
      <xdr:nvPicPr>
        <xdr:cNvPr id="50" name="Picture 61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3562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15</xdr:row>
      <xdr:rowOff>9525</xdr:rowOff>
    </xdr:from>
    <xdr:to>
      <xdr:col>14</xdr:col>
      <xdr:colOff>238125</xdr:colOff>
      <xdr:row>15</xdr:row>
      <xdr:rowOff>180975</xdr:rowOff>
    </xdr:to>
    <xdr:pic>
      <xdr:nvPicPr>
        <xdr:cNvPr id="51" name="Picture 62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48575" y="3562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9525</xdr:rowOff>
    </xdr:from>
    <xdr:to>
      <xdr:col>1</xdr:col>
      <xdr:colOff>180975</xdr:colOff>
      <xdr:row>29</xdr:row>
      <xdr:rowOff>180975</xdr:rowOff>
    </xdr:to>
    <xdr:pic>
      <xdr:nvPicPr>
        <xdr:cNvPr id="52" name="Picture 63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6229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9525</xdr:rowOff>
    </xdr:from>
    <xdr:to>
      <xdr:col>1</xdr:col>
      <xdr:colOff>180975</xdr:colOff>
      <xdr:row>30</xdr:row>
      <xdr:rowOff>180975</xdr:rowOff>
    </xdr:to>
    <xdr:pic>
      <xdr:nvPicPr>
        <xdr:cNvPr id="53" name="Picture 64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64293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29</xdr:row>
      <xdr:rowOff>9525</xdr:rowOff>
    </xdr:from>
    <xdr:to>
      <xdr:col>14</xdr:col>
      <xdr:colOff>180975</xdr:colOff>
      <xdr:row>29</xdr:row>
      <xdr:rowOff>180975</xdr:rowOff>
    </xdr:to>
    <xdr:pic>
      <xdr:nvPicPr>
        <xdr:cNvPr id="54" name="Picture 65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91425" y="6229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30</xdr:row>
      <xdr:rowOff>9525</xdr:rowOff>
    </xdr:from>
    <xdr:to>
      <xdr:col>14</xdr:col>
      <xdr:colOff>180975</xdr:colOff>
      <xdr:row>30</xdr:row>
      <xdr:rowOff>180975</xdr:rowOff>
    </xdr:to>
    <xdr:pic>
      <xdr:nvPicPr>
        <xdr:cNvPr id="55" name="Picture 66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91425" y="64293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1</xdr:col>
      <xdr:colOff>180975</xdr:colOff>
      <xdr:row>2</xdr:row>
      <xdr:rowOff>180975</xdr:rowOff>
    </xdr:to>
    <xdr:pic>
      <xdr:nvPicPr>
        <xdr:cNvPr id="56" name="Picture 67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1085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</xdr:row>
      <xdr:rowOff>9525</xdr:rowOff>
    </xdr:from>
    <xdr:to>
      <xdr:col>14</xdr:col>
      <xdr:colOff>180975</xdr:colOff>
      <xdr:row>2</xdr:row>
      <xdr:rowOff>180975</xdr:rowOff>
    </xdr:to>
    <xdr:pic>
      <xdr:nvPicPr>
        <xdr:cNvPr id="57" name="Picture 68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91425" y="1085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1</xdr:col>
      <xdr:colOff>180975</xdr:colOff>
      <xdr:row>4</xdr:row>
      <xdr:rowOff>180975</xdr:rowOff>
    </xdr:to>
    <xdr:pic>
      <xdr:nvPicPr>
        <xdr:cNvPr id="58" name="Picture 69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1466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4</xdr:row>
      <xdr:rowOff>9525</xdr:rowOff>
    </xdr:from>
    <xdr:to>
      <xdr:col>14</xdr:col>
      <xdr:colOff>180975</xdr:colOff>
      <xdr:row>4</xdr:row>
      <xdr:rowOff>180975</xdr:rowOff>
    </xdr:to>
    <xdr:pic>
      <xdr:nvPicPr>
        <xdr:cNvPr id="59" name="Picture 70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91425" y="1466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18</xdr:row>
      <xdr:rowOff>9525</xdr:rowOff>
    </xdr:from>
    <xdr:to>
      <xdr:col>5</xdr:col>
      <xdr:colOff>180975</xdr:colOff>
      <xdr:row>18</xdr:row>
      <xdr:rowOff>180975</xdr:rowOff>
    </xdr:to>
    <xdr:pic>
      <xdr:nvPicPr>
        <xdr:cNvPr id="60" name="Picture 71" descr="etc_blacksmiths_fram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29050" y="4133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1</xdr:col>
      <xdr:colOff>180975</xdr:colOff>
      <xdr:row>13</xdr:row>
      <xdr:rowOff>180975</xdr:rowOff>
    </xdr:to>
    <xdr:pic>
      <xdr:nvPicPr>
        <xdr:cNvPr id="61" name="Picture 72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181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13</xdr:row>
      <xdr:rowOff>9525</xdr:rowOff>
    </xdr:from>
    <xdr:to>
      <xdr:col>14</xdr:col>
      <xdr:colOff>180975</xdr:colOff>
      <xdr:row>13</xdr:row>
      <xdr:rowOff>180975</xdr:rowOff>
    </xdr:to>
    <xdr:pic>
      <xdr:nvPicPr>
        <xdr:cNvPr id="62" name="Picture 73" descr="etc_pouch_yellow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91425" y="3181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9525</xdr:rowOff>
    </xdr:from>
    <xdr:to>
      <xdr:col>1</xdr:col>
      <xdr:colOff>171450</xdr:colOff>
      <xdr:row>22</xdr:row>
      <xdr:rowOff>180975</xdr:rowOff>
    </xdr:to>
    <xdr:pic>
      <xdr:nvPicPr>
        <xdr:cNvPr id="63" name="Picture 74" descr="etc_lump_white_i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4895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9525</xdr:rowOff>
    </xdr:from>
    <xdr:to>
      <xdr:col>14</xdr:col>
      <xdr:colOff>171450</xdr:colOff>
      <xdr:row>22</xdr:row>
      <xdr:rowOff>180975</xdr:rowOff>
    </xdr:to>
    <xdr:pic>
      <xdr:nvPicPr>
        <xdr:cNvPr id="64" name="Picture 75" descr="etc_lump_white_i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81900" y="4895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9525</xdr:rowOff>
    </xdr:from>
    <xdr:to>
      <xdr:col>1</xdr:col>
      <xdr:colOff>171450</xdr:colOff>
      <xdr:row>3</xdr:row>
      <xdr:rowOff>180975</xdr:rowOff>
    </xdr:to>
    <xdr:pic>
      <xdr:nvPicPr>
        <xdr:cNvPr id="65" name="Picture 76" descr="etc_artisans_fram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1276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9525</xdr:rowOff>
    </xdr:from>
    <xdr:to>
      <xdr:col>14</xdr:col>
      <xdr:colOff>171450</xdr:colOff>
      <xdr:row>3</xdr:row>
      <xdr:rowOff>180975</xdr:rowOff>
    </xdr:to>
    <xdr:pic>
      <xdr:nvPicPr>
        <xdr:cNvPr id="66" name="Picture 77" descr="etc_artisans_fram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81900" y="1276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9525</xdr:rowOff>
    </xdr:from>
    <xdr:to>
      <xdr:col>5</xdr:col>
      <xdr:colOff>171450</xdr:colOff>
      <xdr:row>11</xdr:row>
      <xdr:rowOff>180975</xdr:rowOff>
    </xdr:to>
    <xdr:pic>
      <xdr:nvPicPr>
        <xdr:cNvPr id="67" name="Picture 78" descr="etc_artisans_fram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9525" y="2800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9525</xdr:rowOff>
    </xdr:from>
    <xdr:to>
      <xdr:col>5</xdr:col>
      <xdr:colOff>171450</xdr:colOff>
      <xdr:row>30</xdr:row>
      <xdr:rowOff>180975</xdr:rowOff>
    </xdr:to>
    <xdr:pic>
      <xdr:nvPicPr>
        <xdr:cNvPr id="68" name="Picture 79" descr="etc_artisans_fram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9525" y="64293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9525</xdr:rowOff>
    </xdr:from>
    <xdr:to>
      <xdr:col>1</xdr:col>
      <xdr:colOff>180975</xdr:colOff>
      <xdr:row>23</xdr:row>
      <xdr:rowOff>180975</xdr:rowOff>
    </xdr:to>
    <xdr:pic>
      <xdr:nvPicPr>
        <xdr:cNvPr id="69" name="Picture 80" descr="etc_oricalcum_i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5086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23</xdr:row>
      <xdr:rowOff>9525</xdr:rowOff>
    </xdr:from>
    <xdr:to>
      <xdr:col>14</xdr:col>
      <xdr:colOff>180975</xdr:colOff>
      <xdr:row>23</xdr:row>
      <xdr:rowOff>180975</xdr:rowOff>
    </xdr:to>
    <xdr:pic>
      <xdr:nvPicPr>
        <xdr:cNvPr id="70" name="Picture 81" descr="etc_oricalcum_i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91425" y="5086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0</xdr:rowOff>
    </xdr:from>
    <xdr:to>
      <xdr:col>1</xdr:col>
      <xdr:colOff>180975</xdr:colOff>
      <xdr:row>19</xdr:row>
      <xdr:rowOff>171450</xdr:rowOff>
    </xdr:to>
    <xdr:pic>
      <xdr:nvPicPr>
        <xdr:cNvPr id="71" name="Picture 82" descr="etc_plate_blue_i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5725" y="4314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19</xdr:row>
      <xdr:rowOff>0</xdr:rowOff>
    </xdr:from>
    <xdr:to>
      <xdr:col>14</xdr:col>
      <xdr:colOff>180975</xdr:colOff>
      <xdr:row>19</xdr:row>
      <xdr:rowOff>171450</xdr:rowOff>
    </xdr:to>
    <xdr:pic>
      <xdr:nvPicPr>
        <xdr:cNvPr id="72" name="Picture 83" descr="etc_plate_blue_i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591425" y="4314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0</xdr:rowOff>
    </xdr:from>
    <xdr:to>
      <xdr:col>5</xdr:col>
      <xdr:colOff>180975</xdr:colOff>
      <xdr:row>12</xdr:row>
      <xdr:rowOff>171450</xdr:rowOff>
    </xdr:to>
    <xdr:pic>
      <xdr:nvPicPr>
        <xdr:cNvPr id="73" name="Picture 84" descr="etc_skein_gray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2981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180975</xdr:colOff>
      <xdr:row>21</xdr:row>
      <xdr:rowOff>171450</xdr:rowOff>
    </xdr:to>
    <xdr:pic>
      <xdr:nvPicPr>
        <xdr:cNvPr id="74" name="Picture 85" descr="etc_skein_gray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695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21</xdr:row>
      <xdr:rowOff>0</xdr:rowOff>
    </xdr:from>
    <xdr:to>
      <xdr:col>14</xdr:col>
      <xdr:colOff>180975</xdr:colOff>
      <xdr:row>21</xdr:row>
      <xdr:rowOff>171450</xdr:rowOff>
    </xdr:to>
    <xdr:pic>
      <xdr:nvPicPr>
        <xdr:cNvPr id="75" name="Picture 86" descr="etc_skein_gray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4695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</xdr:row>
      <xdr:rowOff>0</xdr:rowOff>
    </xdr:from>
    <xdr:to>
      <xdr:col>1</xdr:col>
      <xdr:colOff>161925</xdr:colOff>
      <xdr:row>20</xdr:row>
      <xdr:rowOff>171450</xdr:rowOff>
    </xdr:to>
    <xdr:pic>
      <xdr:nvPicPr>
        <xdr:cNvPr id="76" name="Picture 87" descr="etc_metallic_fiber_i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450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20</xdr:row>
      <xdr:rowOff>0</xdr:rowOff>
    </xdr:from>
    <xdr:to>
      <xdr:col>14</xdr:col>
      <xdr:colOff>238125</xdr:colOff>
      <xdr:row>20</xdr:row>
      <xdr:rowOff>171450</xdr:rowOff>
    </xdr:to>
    <xdr:pic>
      <xdr:nvPicPr>
        <xdr:cNvPr id="77" name="Picture 88" descr="etc_metallic_fiber_i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48575" y="450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</xdr:row>
      <xdr:rowOff>9525</xdr:rowOff>
    </xdr:from>
    <xdr:to>
      <xdr:col>1</xdr:col>
      <xdr:colOff>161925</xdr:colOff>
      <xdr:row>12</xdr:row>
      <xdr:rowOff>180975</xdr:rowOff>
    </xdr:to>
    <xdr:pic>
      <xdr:nvPicPr>
        <xdr:cNvPr id="78" name="Picture 89" descr="etc_squares_wood_i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2990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12</xdr:row>
      <xdr:rowOff>9525</xdr:rowOff>
    </xdr:from>
    <xdr:to>
      <xdr:col>14</xdr:col>
      <xdr:colOff>209550</xdr:colOff>
      <xdr:row>12</xdr:row>
      <xdr:rowOff>180975</xdr:rowOff>
    </xdr:to>
    <xdr:pic>
      <xdr:nvPicPr>
        <xdr:cNvPr id="79" name="Picture 90" descr="etc_squares_wood_i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00" y="2990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9525</xdr:rowOff>
    </xdr:from>
    <xdr:to>
      <xdr:col>8</xdr:col>
      <xdr:colOff>171450</xdr:colOff>
      <xdr:row>15</xdr:row>
      <xdr:rowOff>180975</xdr:rowOff>
    </xdr:to>
    <xdr:pic>
      <xdr:nvPicPr>
        <xdr:cNvPr id="80" name="Picture 91" descr="etc_squares_wood_i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10175" y="3562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14</xdr:row>
      <xdr:rowOff>9525</xdr:rowOff>
    </xdr:from>
    <xdr:to>
      <xdr:col>5</xdr:col>
      <xdr:colOff>180975</xdr:colOff>
      <xdr:row>14</xdr:row>
      <xdr:rowOff>180975</xdr:rowOff>
    </xdr:to>
    <xdr:pic>
      <xdr:nvPicPr>
        <xdr:cNvPr id="81" name="Picture 92" descr="etc_leather_brown_i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29050" y="3371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9525</xdr:rowOff>
    </xdr:from>
    <xdr:to>
      <xdr:col>5</xdr:col>
      <xdr:colOff>171450</xdr:colOff>
      <xdr:row>7</xdr:row>
      <xdr:rowOff>180975</xdr:rowOff>
    </xdr:to>
    <xdr:pic>
      <xdr:nvPicPr>
        <xdr:cNvPr id="82" name="Picture 93" descr="etc_coal_i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9525" y="2038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9525</xdr:rowOff>
    </xdr:from>
    <xdr:to>
      <xdr:col>11</xdr:col>
      <xdr:colOff>171450</xdr:colOff>
      <xdr:row>10</xdr:row>
      <xdr:rowOff>180975</xdr:rowOff>
    </xdr:to>
    <xdr:pic>
      <xdr:nvPicPr>
        <xdr:cNvPr id="83" name="Picture 94" descr="etc_coal_i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57950" y="2609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9525</xdr:rowOff>
    </xdr:from>
    <xdr:to>
      <xdr:col>11</xdr:col>
      <xdr:colOff>171450</xdr:colOff>
      <xdr:row>26</xdr:row>
      <xdr:rowOff>180975</xdr:rowOff>
    </xdr:to>
    <xdr:pic>
      <xdr:nvPicPr>
        <xdr:cNvPr id="84" name="Picture 95" descr="etc_coal_i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57950" y="5657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9525</xdr:rowOff>
    </xdr:from>
    <xdr:to>
      <xdr:col>8</xdr:col>
      <xdr:colOff>180975</xdr:colOff>
      <xdr:row>7</xdr:row>
      <xdr:rowOff>180975</xdr:rowOff>
    </xdr:to>
    <xdr:pic>
      <xdr:nvPicPr>
        <xdr:cNvPr id="85" name="Picture 96" descr="etc_charcoal_i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19700" y="2038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19</xdr:row>
      <xdr:rowOff>9525</xdr:rowOff>
    </xdr:from>
    <xdr:to>
      <xdr:col>11</xdr:col>
      <xdr:colOff>180975</xdr:colOff>
      <xdr:row>19</xdr:row>
      <xdr:rowOff>180975</xdr:rowOff>
    </xdr:to>
    <xdr:pic>
      <xdr:nvPicPr>
        <xdr:cNvPr id="86" name="Picture 98" descr="etc_lump_gray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467475" y="4324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21</xdr:row>
      <xdr:rowOff>9525</xdr:rowOff>
    </xdr:from>
    <xdr:to>
      <xdr:col>8</xdr:col>
      <xdr:colOff>180975</xdr:colOff>
      <xdr:row>21</xdr:row>
      <xdr:rowOff>180975</xdr:rowOff>
    </xdr:to>
    <xdr:pic>
      <xdr:nvPicPr>
        <xdr:cNvPr id="87" name="Picture 99" descr="etc_lump_gray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19700" y="4705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25</xdr:row>
      <xdr:rowOff>9525</xdr:rowOff>
    </xdr:from>
    <xdr:to>
      <xdr:col>8</xdr:col>
      <xdr:colOff>180975</xdr:colOff>
      <xdr:row>25</xdr:row>
      <xdr:rowOff>180975</xdr:rowOff>
    </xdr:to>
    <xdr:pic>
      <xdr:nvPicPr>
        <xdr:cNvPr id="88" name="Picture 100" descr="etc_lump_gray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19700" y="5467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26</xdr:row>
      <xdr:rowOff>9525</xdr:rowOff>
    </xdr:from>
    <xdr:to>
      <xdr:col>8</xdr:col>
      <xdr:colOff>180975</xdr:colOff>
      <xdr:row>26</xdr:row>
      <xdr:rowOff>180975</xdr:rowOff>
    </xdr:to>
    <xdr:pic>
      <xdr:nvPicPr>
        <xdr:cNvPr id="89" name="Picture 101" descr="etc_lump_gray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19700" y="5657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9525</xdr:rowOff>
    </xdr:from>
    <xdr:to>
      <xdr:col>5</xdr:col>
      <xdr:colOff>171450</xdr:colOff>
      <xdr:row>5</xdr:row>
      <xdr:rowOff>180975</xdr:rowOff>
    </xdr:to>
    <xdr:pic>
      <xdr:nvPicPr>
        <xdr:cNvPr id="90" name="Picture 103" descr="etc_branch_gold_i0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9525" y="1657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9525</xdr:rowOff>
    </xdr:from>
    <xdr:to>
      <xdr:col>5</xdr:col>
      <xdr:colOff>171450</xdr:colOff>
      <xdr:row>19</xdr:row>
      <xdr:rowOff>180975</xdr:rowOff>
    </xdr:to>
    <xdr:pic>
      <xdr:nvPicPr>
        <xdr:cNvPr id="91" name="Picture 104" descr="etc_branch_gold_i0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9525" y="4324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171450</xdr:colOff>
      <xdr:row>8</xdr:row>
      <xdr:rowOff>171450</xdr:rowOff>
    </xdr:to>
    <xdr:pic>
      <xdr:nvPicPr>
        <xdr:cNvPr id="92" name="Picture 106" descr="etc_skein_white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10175" y="2219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171450</xdr:colOff>
      <xdr:row>9</xdr:row>
      <xdr:rowOff>171450</xdr:rowOff>
    </xdr:to>
    <xdr:pic>
      <xdr:nvPicPr>
        <xdr:cNvPr id="93" name="Picture 107" descr="etc_skein_white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10175" y="2409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171450</xdr:colOff>
      <xdr:row>21</xdr:row>
      <xdr:rowOff>171450</xdr:rowOff>
    </xdr:to>
    <xdr:pic>
      <xdr:nvPicPr>
        <xdr:cNvPr id="94" name="Picture 108" descr="etc_skein_white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9525" y="4695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171450</xdr:colOff>
      <xdr:row>29</xdr:row>
      <xdr:rowOff>171450</xdr:rowOff>
    </xdr:to>
    <xdr:pic>
      <xdr:nvPicPr>
        <xdr:cNvPr id="95" name="Picture 109" descr="etc_skein_white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457950" y="6219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13</xdr:row>
      <xdr:rowOff>9525</xdr:rowOff>
    </xdr:from>
    <xdr:to>
      <xdr:col>8</xdr:col>
      <xdr:colOff>180975</xdr:colOff>
      <xdr:row>13</xdr:row>
      <xdr:rowOff>180975</xdr:rowOff>
    </xdr:to>
    <xdr:pic>
      <xdr:nvPicPr>
        <xdr:cNvPr id="96" name="Picture 110" descr="etc_suede_i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19700" y="3181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9525</xdr:rowOff>
    </xdr:from>
    <xdr:to>
      <xdr:col>5</xdr:col>
      <xdr:colOff>171450</xdr:colOff>
      <xdr:row>13</xdr:row>
      <xdr:rowOff>180975</xdr:rowOff>
    </xdr:to>
    <xdr:pic>
      <xdr:nvPicPr>
        <xdr:cNvPr id="97" name="Picture 111" descr="etc_powder_whit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3181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9525</xdr:rowOff>
    </xdr:from>
    <xdr:to>
      <xdr:col>8</xdr:col>
      <xdr:colOff>171450</xdr:colOff>
      <xdr:row>20</xdr:row>
      <xdr:rowOff>180975</xdr:rowOff>
    </xdr:to>
    <xdr:pic>
      <xdr:nvPicPr>
        <xdr:cNvPr id="98" name="Picture 113" descr="etc_silver_i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10175" y="4514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9525</xdr:rowOff>
    </xdr:from>
    <xdr:to>
      <xdr:col>11</xdr:col>
      <xdr:colOff>171450</xdr:colOff>
      <xdr:row>23</xdr:row>
      <xdr:rowOff>180975</xdr:rowOff>
    </xdr:to>
    <xdr:pic>
      <xdr:nvPicPr>
        <xdr:cNvPr id="99" name="Picture 114" descr="etc_silver_i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57950" y="5086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9525</xdr:rowOff>
    </xdr:from>
    <xdr:to>
      <xdr:col>11</xdr:col>
      <xdr:colOff>171450</xdr:colOff>
      <xdr:row>24</xdr:row>
      <xdr:rowOff>180975</xdr:rowOff>
    </xdr:to>
    <xdr:pic>
      <xdr:nvPicPr>
        <xdr:cNvPr id="100" name="Picture 115" descr="etc_silver_i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57950" y="5276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</xdr:row>
      <xdr:rowOff>9525</xdr:rowOff>
    </xdr:from>
    <xdr:to>
      <xdr:col>11</xdr:col>
      <xdr:colOff>180975</xdr:colOff>
      <xdr:row>3</xdr:row>
      <xdr:rowOff>180975</xdr:rowOff>
    </xdr:to>
    <xdr:pic>
      <xdr:nvPicPr>
        <xdr:cNvPr id="101" name="Picture 116" descr="etc_adamantite_i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467475" y="1276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15</xdr:row>
      <xdr:rowOff>9525</xdr:rowOff>
    </xdr:from>
    <xdr:to>
      <xdr:col>11</xdr:col>
      <xdr:colOff>180975</xdr:colOff>
      <xdr:row>15</xdr:row>
      <xdr:rowOff>180975</xdr:rowOff>
    </xdr:to>
    <xdr:pic>
      <xdr:nvPicPr>
        <xdr:cNvPr id="102" name="Picture 117" descr="etc_adamantite_i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467475" y="3562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</xdr:row>
      <xdr:rowOff>9525</xdr:rowOff>
    </xdr:from>
    <xdr:to>
      <xdr:col>11</xdr:col>
      <xdr:colOff>180975</xdr:colOff>
      <xdr:row>4</xdr:row>
      <xdr:rowOff>180975</xdr:rowOff>
    </xdr:to>
    <xdr:pic>
      <xdr:nvPicPr>
        <xdr:cNvPr id="103" name="Picture 119" descr="etc_mithril_ore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467475" y="1466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9525</xdr:rowOff>
    </xdr:from>
    <xdr:to>
      <xdr:col>8</xdr:col>
      <xdr:colOff>180975</xdr:colOff>
      <xdr:row>12</xdr:row>
      <xdr:rowOff>180975</xdr:rowOff>
    </xdr:to>
    <xdr:pic>
      <xdr:nvPicPr>
        <xdr:cNvPr id="104" name="Picture 120" descr="etc_mithril_ore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219700" y="2990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22</xdr:row>
      <xdr:rowOff>9525</xdr:rowOff>
    </xdr:from>
    <xdr:to>
      <xdr:col>11</xdr:col>
      <xdr:colOff>180975</xdr:colOff>
      <xdr:row>22</xdr:row>
      <xdr:rowOff>180975</xdr:rowOff>
    </xdr:to>
    <xdr:pic>
      <xdr:nvPicPr>
        <xdr:cNvPr id="105" name="Picture 121" descr="etc_mithril_ore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467475" y="4895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9525</xdr:rowOff>
    </xdr:from>
    <xdr:to>
      <xdr:col>5</xdr:col>
      <xdr:colOff>171450</xdr:colOff>
      <xdr:row>28</xdr:row>
      <xdr:rowOff>180975</xdr:rowOff>
    </xdr:to>
    <xdr:pic>
      <xdr:nvPicPr>
        <xdr:cNvPr id="106" name="Picture 123" descr="etc_crystal_ball_white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9525" y="6038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171450</xdr:colOff>
      <xdr:row>23</xdr:row>
      <xdr:rowOff>171450</xdr:rowOff>
    </xdr:to>
    <xdr:pic>
      <xdr:nvPicPr>
        <xdr:cNvPr id="107" name="Picture 125" descr="etc_oriharukon_ore_i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210175" y="5076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171450</xdr:colOff>
      <xdr:row>27</xdr:row>
      <xdr:rowOff>171450</xdr:rowOff>
    </xdr:to>
    <xdr:pic>
      <xdr:nvPicPr>
        <xdr:cNvPr id="108" name="Picture 126" descr="etc_oriharukon_ore_i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9525" y="5838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9525</xdr:rowOff>
    </xdr:from>
    <xdr:to>
      <xdr:col>11</xdr:col>
      <xdr:colOff>171450</xdr:colOff>
      <xdr:row>18</xdr:row>
      <xdr:rowOff>180975</xdr:rowOff>
    </xdr:to>
    <xdr:pic>
      <xdr:nvPicPr>
        <xdr:cNvPr id="109" name="Picture 128" descr="etc_gem_blue_i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457950" y="4133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171450</xdr:colOff>
      <xdr:row>2</xdr:row>
      <xdr:rowOff>180975</xdr:rowOff>
    </xdr:to>
    <xdr:pic>
      <xdr:nvPicPr>
        <xdr:cNvPr id="110" name="Picture 130" descr="etc_gem_clear_i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210175" y="1085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11</xdr:row>
      <xdr:rowOff>9525</xdr:rowOff>
    </xdr:from>
    <xdr:to>
      <xdr:col>11</xdr:col>
      <xdr:colOff>180975</xdr:colOff>
      <xdr:row>11</xdr:row>
      <xdr:rowOff>180975</xdr:rowOff>
    </xdr:to>
    <xdr:pic>
      <xdr:nvPicPr>
        <xdr:cNvPr id="111" name="Picture 132" descr="etc_gem_red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467475" y="2800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30</xdr:row>
      <xdr:rowOff>9525</xdr:rowOff>
    </xdr:from>
    <xdr:to>
      <xdr:col>11</xdr:col>
      <xdr:colOff>180975</xdr:colOff>
      <xdr:row>30</xdr:row>
      <xdr:rowOff>180975</xdr:rowOff>
    </xdr:to>
    <xdr:pic>
      <xdr:nvPicPr>
        <xdr:cNvPr id="112" name="Picture 133" descr="etc_gem_red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467475" y="64293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171450</xdr:colOff>
      <xdr:row>16</xdr:row>
      <xdr:rowOff>171450</xdr:rowOff>
    </xdr:to>
    <xdr:pic>
      <xdr:nvPicPr>
        <xdr:cNvPr id="113" name="Picture 135" descr="etc_reagent_red_i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10175" y="3743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18</xdr:row>
      <xdr:rowOff>171450</xdr:rowOff>
    </xdr:to>
    <xdr:pic>
      <xdr:nvPicPr>
        <xdr:cNvPr id="114" name="Picture 136" descr="etc_reagent_red_i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10175" y="4124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171450</xdr:colOff>
      <xdr:row>29</xdr:row>
      <xdr:rowOff>171450</xdr:rowOff>
    </xdr:to>
    <xdr:pic>
      <xdr:nvPicPr>
        <xdr:cNvPr id="115" name="Picture 137" descr="etc_reagent_red_i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10175" y="6219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171450</xdr:colOff>
      <xdr:row>2</xdr:row>
      <xdr:rowOff>171450</xdr:rowOff>
    </xdr:to>
    <xdr:pic>
      <xdr:nvPicPr>
        <xdr:cNvPr id="116" name="Picture 139" descr="etc_reagent_gold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57950" y="1076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171450</xdr:rowOff>
    </xdr:to>
    <xdr:pic>
      <xdr:nvPicPr>
        <xdr:cNvPr id="117" name="Picture 140" descr="etc_reagent_gold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57950" y="3743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171450</xdr:colOff>
      <xdr:row>17</xdr:row>
      <xdr:rowOff>171450</xdr:rowOff>
    </xdr:to>
    <xdr:pic>
      <xdr:nvPicPr>
        <xdr:cNvPr id="118" name="Picture 141" descr="etc_reagent_gold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210175" y="3933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9525</xdr:rowOff>
    </xdr:from>
    <xdr:to>
      <xdr:col>8</xdr:col>
      <xdr:colOff>171450</xdr:colOff>
      <xdr:row>11</xdr:row>
      <xdr:rowOff>180975</xdr:rowOff>
    </xdr:to>
    <xdr:pic>
      <xdr:nvPicPr>
        <xdr:cNvPr id="119" name="Picture 143" descr="etc_reagent_blue_i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210175" y="2800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9525</xdr:rowOff>
    </xdr:from>
    <xdr:to>
      <xdr:col>11</xdr:col>
      <xdr:colOff>171450</xdr:colOff>
      <xdr:row>17</xdr:row>
      <xdr:rowOff>180975</xdr:rowOff>
    </xdr:to>
    <xdr:pic>
      <xdr:nvPicPr>
        <xdr:cNvPr id="120" name="Picture 144" descr="etc_reagent_blue_i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457950" y="3943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9525</xdr:rowOff>
    </xdr:from>
    <xdr:to>
      <xdr:col>8</xdr:col>
      <xdr:colOff>171450</xdr:colOff>
      <xdr:row>30</xdr:row>
      <xdr:rowOff>180975</xdr:rowOff>
    </xdr:to>
    <xdr:pic>
      <xdr:nvPicPr>
        <xdr:cNvPr id="121" name="Picture 145" descr="etc_reagent_blue_i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210175" y="64293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180975</xdr:colOff>
      <xdr:row>17</xdr:row>
      <xdr:rowOff>171450</xdr:rowOff>
    </xdr:to>
    <xdr:pic>
      <xdr:nvPicPr>
        <xdr:cNvPr id="122" name="Picture 147" descr="etc_lump_yellow_i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5725" y="3933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0</xdr:rowOff>
    </xdr:from>
    <xdr:to>
      <xdr:col>5</xdr:col>
      <xdr:colOff>180975</xdr:colOff>
      <xdr:row>29</xdr:row>
      <xdr:rowOff>171450</xdr:rowOff>
    </xdr:to>
    <xdr:pic>
      <xdr:nvPicPr>
        <xdr:cNvPr id="123" name="Picture 148" descr="etc_lump_yellow_i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29050" y="6219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17</xdr:row>
      <xdr:rowOff>0</xdr:rowOff>
    </xdr:from>
    <xdr:to>
      <xdr:col>14</xdr:col>
      <xdr:colOff>180975</xdr:colOff>
      <xdr:row>17</xdr:row>
      <xdr:rowOff>171450</xdr:rowOff>
    </xdr:to>
    <xdr:pic>
      <xdr:nvPicPr>
        <xdr:cNvPr id="124" name="Picture 149" descr="etc_lump_yellow_i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591425" y="3933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180975</xdr:colOff>
      <xdr:row>16</xdr:row>
      <xdr:rowOff>171450</xdr:rowOff>
    </xdr:to>
    <xdr:pic>
      <xdr:nvPicPr>
        <xdr:cNvPr id="125" name="Picture 151" descr="etc_lump_dark_gray_i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5725" y="3743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16</xdr:row>
      <xdr:rowOff>0</xdr:rowOff>
    </xdr:from>
    <xdr:to>
      <xdr:col>14</xdr:col>
      <xdr:colOff>180975</xdr:colOff>
      <xdr:row>16</xdr:row>
      <xdr:rowOff>171450</xdr:rowOff>
    </xdr:to>
    <xdr:pic>
      <xdr:nvPicPr>
        <xdr:cNvPr id="126" name="Picture 152" descr="etc_lump_dark_gray_i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591425" y="3743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171450</xdr:colOff>
      <xdr:row>5</xdr:row>
      <xdr:rowOff>171450</xdr:rowOff>
    </xdr:to>
    <xdr:pic>
      <xdr:nvPicPr>
        <xdr:cNvPr id="127" name="Picture 153" descr="etc_braided_hemp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1647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180975</xdr:colOff>
      <xdr:row>8</xdr:row>
      <xdr:rowOff>171450</xdr:rowOff>
    </xdr:to>
    <xdr:pic>
      <xdr:nvPicPr>
        <xdr:cNvPr id="128" name="Picture 155" descr="etc_compound_braid_i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5725" y="2219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8</xdr:row>
      <xdr:rowOff>0</xdr:rowOff>
    </xdr:from>
    <xdr:to>
      <xdr:col>14</xdr:col>
      <xdr:colOff>180975</xdr:colOff>
      <xdr:row>8</xdr:row>
      <xdr:rowOff>171450</xdr:rowOff>
    </xdr:to>
    <xdr:pic>
      <xdr:nvPicPr>
        <xdr:cNvPr id="129" name="Picture 156" descr="etc_compound_braid_i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591425" y="2219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180975</xdr:colOff>
      <xdr:row>2</xdr:row>
      <xdr:rowOff>171450</xdr:rowOff>
    </xdr:to>
    <xdr:pic>
      <xdr:nvPicPr>
        <xdr:cNvPr id="130" name="Picture 157" descr="etc_lump_dark_gray_i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29050" y="1076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0</xdr:rowOff>
    </xdr:to>
    <xdr:pic>
      <xdr:nvPicPr>
        <xdr:cNvPr id="1" name="Picture 1" descr="etc_adamantite_i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0</xdr:rowOff>
    </xdr:to>
    <xdr:pic>
      <xdr:nvPicPr>
        <xdr:cNvPr id="2" name="Picture 2" descr="etc_silver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58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0</xdr:rowOff>
    </xdr:to>
    <xdr:pic>
      <xdr:nvPicPr>
        <xdr:cNvPr id="3" name="Picture 3" descr="etc_adamantium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pic>
      <xdr:nvPicPr>
        <xdr:cNvPr id="4" name="Picture 4" descr="etc_branch_gold_i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401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pic>
      <xdr:nvPicPr>
        <xdr:cNvPr id="5" name="Picture 5" descr="etc_sued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030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314325</xdr:colOff>
      <xdr:row>15</xdr:row>
      <xdr:rowOff>314325</xdr:rowOff>
    </xdr:to>
    <xdr:pic>
      <xdr:nvPicPr>
        <xdr:cNvPr id="6" name="Picture 6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981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0</xdr:rowOff>
    </xdr:to>
    <xdr:pic>
      <xdr:nvPicPr>
        <xdr:cNvPr id="7" name="Picture 7" descr="etc_lump_gray_i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4866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0</xdr:rowOff>
    </xdr:to>
    <xdr:pic>
      <xdr:nvPicPr>
        <xdr:cNvPr id="8" name="Picture 8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287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0</xdr:rowOff>
    </xdr:to>
    <xdr:pic>
      <xdr:nvPicPr>
        <xdr:cNvPr id="9" name="Picture 9" descr="etc_charcoal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400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0</xdr:rowOff>
    </xdr:from>
    <xdr:to>
      <xdr:col>0</xdr:col>
      <xdr:colOff>314325</xdr:colOff>
      <xdr:row>12</xdr:row>
      <xdr:rowOff>0</xdr:rowOff>
    </xdr:to>
    <xdr:pic>
      <xdr:nvPicPr>
        <xdr:cNvPr id="10" name="Picture 10" descr="etc_coal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3714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pic>
      <xdr:nvPicPr>
        <xdr:cNvPr id="11" name="Picture 11" descr="etc_leather_brown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14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0</xdr:rowOff>
    </xdr:to>
    <xdr:pic>
      <xdr:nvPicPr>
        <xdr:cNvPr id="12" name="Picture 12" descr="etc_piece_bone_white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200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0</xdr:rowOff>
    </xdr:to>
    <xdr:pic>
      <xdr:nvPicPr>
        <xdr:cNvPr id="13" name="Picture 13" descr="etc_mithril_or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0944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0</xdr:rowOff>
    </xdr:to>
    <xdr:pic>
      <xdr:nvPicPr>
        <xdr:cNvPr id="14" name="Picture 14" descr="etc_crystal_ball_white_i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4716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0</xdr:rowOff>
    </xdr:to>
    <xdr:pic>
      <xdr:nvPicPr>
        <xdr:cNvPr id="15" name="Picture 15" descr="etc_oriharukon_or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28301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0</xdr:rowOff>
    </xdr:to>
    <xdr:pic>
      <xdr:nvPicPr>
        <xdr:cNvPr id="16" name="Picture 16" descr="etc_gem_blue_i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457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0</xdr:rowOff>
    </xdr:to>
    <xdr:pic>
      <xdr:nvPicPr>
        <xdr:cNvPr id="17" name="Picture 17" descr="etc_gem_clear_i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5659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0</xdr:rowOff>
    </xdr:to>
    <xdr:pic>
      <xdr:nvPicPr>
        <xdr:cNvPr id="18" name="Picture 18" descr="etc_gem_red_i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62293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pic>
      <xdr:nvPicPr>
        <xdr:cNvPr id="19" name="Picture 19" descr="etc_reagent_red_i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258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pic>
      <xdr:nvPicPr>
        <xdr:cNvPr id="20" name="Picture 20" descr="etc_reagent_gold_i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8872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pic>
      <xdr:nvPicPr>
        <xdr:cNvPr id="21" name="Picture 21" descr="etc_reagent_blue_i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5728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pic>
      <xdr:nvPicPr>
        <xdr:cNvPr id="22" name="Picture 22" descr="etc_powder_white_i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029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0</xdr:rowOff>
    </xdr:to>
    <xdr:pic>
      <xdr:nvPicPr>
        <xdr:cNvPr id="23" name="Picture 23" descr="etc_leather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8009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0</xdr:rowOff>
    </xdr:to>
    <xdr:pic>
      <xdr:nvPicPr>
        <xdr:cNvPr id="24" name="Picture 24" descr="etc_oil_pot_black_i0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343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0</xdr:rowOff>
    </xdr:to>
    <xdr:pic>
      <xdr:nvPicPr>
        <xdr:cNvPr id="25" name="Picture 25" descr="etc_lump_black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773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0</xdr:rowOff>
    </xdr:to>
    <xdr:pic>
      <xdr:nvPicPr>
        <xdr:cNvPr id="26" name="Picture 26" descr="etc_braided_hemp_i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086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0</xdr:rowOff>
    </xdr:to>
    <xdr:pic>
      <xdr:nvPicPr>
        <xdr:cNvPr id="27" name="Picture 27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602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pic>
      <xdr:nvPicPr>
        <xdr:cNvPr id="28" name="Picture 28" descr="etc_synthetic_cokes_i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5344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0</xdr:rowOff>
    </xdr:to>
    <xdr:pic>
      <xdr:nvPicPr>
        <xdr:cNvPr id="29" name="Picture 29" descr="etc_skein_white_i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5973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0</xdr:rowOff>
    </xdr:to>
    <xdr:pic>
      <xdr:nvPicPr>
        <xdr:cNvPr id="30" name="Picture 30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3144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0</xdr:rowOff>
    </xdr:to>
    <xdr:pic>
      <xdr:nvPicPr>
        <xdr:cNvPr id="31" name="Picture 31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4087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0</xdr:rowOff>
    </xdr:to>
    <xdr:pic>
      <xdr:nvPicPr>
        <xdr:cNvPr id="32" name="Picture 32" descr="etc_compound_braid_i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657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0</xdr:rowOff>
    </xdr:to>
    <xdr:pic>
      <xdr:nvPicPr>
        <xdr:cNvPr id="33" name="Picture 33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1723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pic>
      <xdr:nvPicPr>
        <xdr:cNvPr id="34" name="Picture 34" descr="etc_lump_white_i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06299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pic>
      <xdr:nvPicPr>
        <xdr:cNvPr id="35" name="Picture 35" descr="etc_crafted_leather_i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52863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pic>
      <xdr:nvPicPr>
        <xdr:cNvPr id="36" name="Picture 36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771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pic>
      <xdr:nvPicPr>
        <xdr:cNvPr id="37" name="Picture 37" descr="etc_artisans_frame_i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143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pic>
      <xdr:nvPicPr>
        <xdr:cNvPr id="38" name="Picture 38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25158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0</xdr:rowOff>
    </xdr:to>
    <xdr:pic>
      <xdr:nvPicPr>
        <xdr:cNvPr id="39" name="Picture 39" descr="etc_plate_blue_i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96869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pic>
      <xdr:nvPicPr>
        <xdr:cNvPr id="40" name="Picture 40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3155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pic>
      <xdr:nvPicPr>
        <xdr:cNvPr id="41" name="Picture 41" descr="etc_metallic_fiber_i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0</xdr:rowOff>
    </xdr:to>
    <xdr:pic>
      <xdr:nvPicPr>
        <xdr:cNvPr id="42" name="Picture 42" descr="etc_squares_wood_i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59150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0</xdr:rowOff>
    </xdr:to>
    <xdr:pic>
      <xdr:nvPicPr>
        <xdr:cNvPr id="43" name="Picture 43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22015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0</xdr:rowOff>
    </xdr:to>
    <xdr:pic>
      <xdr:nvPicPr>
        <xdr:cNvPr id="44" name="Picture 44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9372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0</xdr:rowOff>
    </xdr:to>
    <xdr:pic>
      <xdr:nvPicPr>
        <xdr:cNvPr id="45" name="Picture 45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56007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pic>
      <xdr:nvPicPr>
        <xdr:cNvPr id="46" name="Picture 46" descr="etc_lump_yellow_i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90582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0</xdr:rowOff>
    </xdr:to>
    <xdr:pic>
      <xdr:nvPicPr>
        <xdr:cNvPr id="47" name="Picture 47" descr="etc_lump_dark_gray_i0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87439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0</xdr:rowOff>
    </xdr:to>
    <xdr:pic>
      <xdr:nvPicPr>
        <xdr:cNvPr id="48" name="Picture 48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8115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0</xdr:rowOff>
    </xdr:to>
    <xdr:pic>
      <xdr:nvPicPr>
        <xdr:cNvPr id="49" name="Picture 49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7230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0</xdr:rowOff>
    </xdr:to>
    <xdr:pic>
      <xdr:nvPicPr>
        <xdr:cNvPr id="50" name="Picture 50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6916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0</xdr:rowOff>
    </xdr:to>
    <xdr:pic>
      <xdr:nvPicPr>
        <xdr:cNvPr id="51" name="Picture 51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28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0</xdr:rowOff>
    </xdr:to>
    <xdr:pic>
      <xdr:nvPicPr>
        <xdr:cNvPr id="52" name="Picture 1" descr="etc_adamantite_i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885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43</xdr:row>
      <xdr:rowOff>0</xdr:rowOff>
    </xdr:to>
    <xdr:pic>
      <xdr:nvPicPr>
        <xdr:cNvPr id="53" name="Picture 2" descr="etc_silver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13458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0</xdr:rowOff>
    </xdr:to>
    <xdr:pic>
      <xdr:nvPicPr>
        <xdr:cNvPr id="54" name="Picture 3" descr="etc_adamantium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571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304800</xdr:colOff>
      <xdr:row>46</xdr:row>
      <xdr:rowOff>0</xdr:rowOff>
    </xdr:to>
    <xdr:pic>
      <xdr:nvPicPr>
        <xdr:cNvPr id="55" name="Picture 4" descr="etc_branch_gold_i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14401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304800</xdr:colOff>
      <xdr:row>48</xdr:row>
      <xdr:rowOff>0</xdr:rowOff>
    </xdr:to>
    <xdr:pic>
      <xdr:nvPicPr>
        <xdr:cNvPr id="56" name="Picture 5" descr="etc_sued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5030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9525</xdr:rowOff>
    </xdr:from>
    <xdr:to>
      <xdr:col>4</xdr:col>
      <xdr:colOff>314325</xdr:colOff>
      <xdr:row>15</xdr:row>
      <xdr:rowOff>314325</xdr:rowOff>
    </xdr:to>
    <xdr:pic>
      <xdr:nvPicPr>
        <xdr:cNvPr id="57" name="Picture 6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4981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24</xdr:row>
      <xdr:rowOff>0</xdr:rowOff>
    </xdr:to>
    <xdr:pic>
      <xdr:nvPicPr>
        <xdr:cNvPr id="58" name="Picture 7" descr="etc_lump_gray_i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62225" y="74866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304800</xdr:colOff>
      <xdr:row>52</xdr:row>
      <xdr:rowOff>0</xdr:rowOff>
    </xdr:to>
    <xdr:pic>
      <xdr:nvPicPr>
        <xdr:cNvPr id="59" name="Picture 8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62225" y="16287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0</xdr:rowOff>
    </xdr:to>
    <xdr:pic>
      <xdr:nvPicPr>
        <xdr:cNvPr id="60" name="Picture 9" descr="etc_charcoal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62225" y="3400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0</xdr:rowOff>
    </xdr:from>
    <xdr:to>
      <xdr:col>4</xdr:col>
      <xdr:colOff>314325</xdr:colOff>
      <xdr:row>12</xdr:row>
      <xdr:rowOff>0</xdr:rowOff>
    </xdr:to>
    <xdr:pic>
      <xdr:nvPicPr>
        <xdr:cNvPr id="61" name="Picture 10" descr="etc_coal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0" y="3714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0</xdr:rowOff>
    </xdr:to>
    <xdr:pic>
      <xdr:nvPicPr>
        <xdr:cNvPr id="62" name="Picture 11" descr="etc_leather_brown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62225" y="1514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0</xdr:rowOff>
    </xdr:to>
    <xdr:pic>
      <xdr:nvPicPr>
        <xdr:cNvPr id="63" name="Picture 12" descr="etc_piece_bone_white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62225" y="1200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0</xdr:rowOff>
    </xdr:to>
    <xdr:pic>
      <xdr:nvPicPr>
        <xdr:cNvPr id="64" name="Picture 13" descr="etc_mithril_or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62225" y="10944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47</xdr:row>
      <xdr:rowOff>0</xdr:rowOff>
    </xdr:to>
    <xdr:pic>
      <xdr:nvPicPr>
        <xdr:cNvPr id="65" name="Picture 14" descr="etc_crystal_ball_white_i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62225" y="14716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304800</xdr:colOff>
      <xdr:row>41</xdr:row>
      <xdr:rowOff>0</xdr:rowOff>
    </xdr:to>
    <xdr:pic>
      <xdr:nvPicPr>
        <xdr:cNvPr id="66" name="Picture 15" descr="etc_oriharukon_or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62225" y="128301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8</xdr:row>
      <xdr:rowOff>0</xdr:rowOff>
    </xdr:to>
    <xdr:pic>
      <xdr:nvPicPr>
        <xdr:cNvPr id="67" name="Picture 16" descr="etc_gem_blue_i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62225" y="2457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304800</xdr:colOff>
      <xdr:row>50</xdr:row>
      <xdr:rowOff>0</xdr:rowOff>
    </xdr:to>
    <xdr:pic>
      <xdr:nvPicPr>
        <xdr:cNvPr id="68" name="Picture 17" descr="etc_gem_clear_i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62225" y="15659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20</xdr:row>
      <xdr:rowOff>0</xdr:rowOff>
    </xdr:to>
    <xdr:pic>
      <xdr:nvPicPr>
        <xdr:cNvPr id="69" name="Picture 18" descr="etc_gem_red_i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62225" y="62293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36</xdr:row>
      <xdr:rowOff>0</xdr:rowOff>
    </xdr:to>
    <xdr:pic>
      <xdr:nvPicPr>
        <xdr:cNvPr id="70" name="Picture 19" descr="etc_reagent_red_i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62225" y="11258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38</xdr:row>
      <xdr:rowOff>0</xdr:rowOff>
    </xdr:to>
    <xdr:pic>
      <xdr:nvPicPr>
        <xdr:cNvPr id="71" name="Picture 20" descr="etc_reagent_gold_i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62225" y="118872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0</xdr:rowOff>
    </xdr:to>
    <xdr:pic>
      <xdr:nvPicPr>
        <xdr:cNvPr id="72" name="Picture 21" descr="etc_reagent_blue_i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62225" y="115728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304800</xdr:colOff>
      <xdr:row>13</xdr:row>
      <xdr:rowOff>0</xdr:rowOff>
    </xdr:to>
    <xdr:pic>
      <xdr:nvPicPr>
        <xdr:cNvPr id="73" name="Picture 22" descr="etc_powder_white_i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62225" y="4029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304800</xdr:colOff>
      <xdr:row>25</xdr:row>
      <xdr:rowOff>0</xdr:rowOff>
    </xdr:to>
    <xdr:pic>
      <xdr:nvPicPr>
        <xdr:cNvPr id="74" name="Picture 23" descr="etc_leather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62225" y="78009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0</xdr:rowOff>
    </xdr:to>
    <xdr:pic>
      <xdr:nvPicPr>
        <xdr:cNvPr id="75" name="Picture 24" descr="etc_oil_pot_black_i0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62225" y="4343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304800</xdr:colOff>
      <xdr:row>44</xdr:row>
      <xdr:rowOff>0</xdr:rowOff>
    </xdr:to>
    <xdr:pic>
      <xdr:nvPicPr>
        <xdr:cNvPr id="76" name="Picture 25" descr="etc_lump_black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562225" y="13773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10</xdr:row>
      <xdr:rowOff>0</xdr:rowOff>
    </xdr:to>
    <xdr:pic>
      <xdr:nvPicPr>
        <xdr:cNvPr id="77" name="Picture 26" descr="etc_braided_hemp_i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62225" y="3086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304800</xdr:colOff>
      <xdr:row>53</xdr:row>
      <xdr:rowOff>0</xdr:rowOff>
    </xdr:to>
    <xdr:pic>
      <xdr:nvPicPr>
        <xdr:cNvPr id="78" name="Picture 27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62225" y="16602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49</xdr:row>
      <xdr:rowOff>0</xdr:rowOff>
    </xdr:to>
    <xdr:pic>
      <xdr:nvPicPr>
        <xdr:cNvPr id="79" name="Picture 28" descr="etc_synthetic_cokes_i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62225" y="15344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304800</xdr:colOff>
      <xdr:row>51</xdr:row>
      <xdr:rowOff>0</xdr:rowOff>
    </xdr:to>
    <xdr:pic>
      <xdr:nvPicPr>
        <xdr:cNvPr id="80" name="Picture 29" descr="etc_skein_white_i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562225" y="15973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304800</xdr:colOff>
      <xdr:row>42</xdr:row>
      <xdr:rowOff>0</xdr:rowOff>
    </xdr:to>
    <xdr:pic>
      <xdr:nvPicPr>
        <xdr:cNvPr id="81" name="Picture 30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562225" y="13144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304800</xdr:colOff>
      <xdr:row>45</xdr:row>
      <xdr:rowOff>0</xdr:rowOff>
    </xdr:to>
    <xdr:pic>
      <xdr:nvPicPr>
        <xdr:cNvPr id="82" name="Picture 31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62225" y="14087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304800</xdr:colOff>
      <xdr:row>15</xdr:row>
      <xdr:rowOff>0</xdr:rowOff>
    </xdr:to>
    <xdr:pic>
      <xdr:nvPicPr>
        <xdr:cNvPr id="83" name="Picture 32" descr="etc_compound_braid_i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62225" y="4657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23</xdr:row>
      <xdr:rowOff>0</xdr:rowOff>
    </xdr:to>
    <xdr:pic>
      <xdr:nvPicPr>
        <xdr:cNvPr id="84" name="Picture 33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62225" y="71723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0</xdr:rowOff>
    </xdr:to>
    <xdr:pic>
      <xdr:nvPicPr>
        <xdr:cNvPr id="85" name="Picture 34" descr="etc_lump_white_i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562225" y="106299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0</xdr:rowOff>
    </xdr:to>
    <xdr:pic>
      <xdr:nvPicPr>
        <xdr:cNvPr id="86" name="Picture 35" descr="etc_crafted_leather_i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562225" y="52863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304800</xdr:colOff>
      <xdr:row>9</xdr:row>
      <xdr:rowOff>0</xdr:rowOff>
    </xdr:to>
    <xdr:pic>
      <xdr:nvPicPr>
        <xdr:cNvPr id="87" name="Picture 36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2771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0</xdr:rowOff>
    </xdr:to>
    <xdr:pic>
      <xdr:nvPicPr>
        <xdr:cNvPr id="88" name="Picture 37" descr="etc_artisans_frame_i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562225" y="2143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0</xdr:rowOff>
    </xdr:to>
    <xdr:pic>
      <xdr:nvPicPr>
        <xdr:cNvPr id="89" name="Picture 38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562225" y="125158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0</xdr:rowOff>
    </xdr:to>
    <xdr:pic>
      <xdr:nvPicPr>
        <xdr:cNvPr id="90" name="Picture 39" descr="etc_plate_blue_i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562225" y="96869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0</xdr:rowOff>
    </xdr:to>
    <xdr:pic>
      <xdr:nvPicPr>
        <xdr:cNvPr id="91" name="Picture 40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103155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304800</xdr:colOff>
      <xdr:row>32</xdr:row>
      <xdr:rowOff>0</xdr:rowOff>
    </xdr:to>
    <xdr:pic>
      <xdr:nvPicPr>
        <xdr:cNvPr id="92" name="Picture 41" descr="etc_metallic_fiber_i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562225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19</xdr:row>
      <xdr:rowOff>0</xdr:rowOff>
    </xdr:to>
    <xdr:pic>
      <xdr:nvPicPr>
        <xdr:cNvPr id="93" name="Picture 42" descr="etc_squares_wood_i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562225" y="59150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304800</xdr:colOff>
      <xdr:row>39</xdr:row>
      <xdr:rowOff>0</xdr:rowOff>
    </xdr:to>
    <xdr:pic>
      <xdr:nvPicPr>
        <xdr:cNvPr id="94" name="Picture 43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562225" y="122015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304800</xdr:colOff>
      <xdr:row>30</xdr:row>
      <xdr:rowOff>0</xdr:rowOff>
    </xdr:to>
    <xdr:pic>
      <xdr:nvPicPr>
        <xdr:cNvPr id="95" name="Picture 44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562225" y="9372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18</xdr:row>
      <xdr:rowOff>0</xdr:rowOff>
    </xdr:to>
    <xdr:pic>
      <xdr:nvPicPr>
        <xdr:cNvPr id="96" name="Picture 45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62225" y="56007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29</xdr:row>
      <xdr:rowOff>0</xdr:rowOff>
    </xdr:to>
    <xdr:pic>
      <xdr:nvPicPr>
        <xdr:cNvPr id="97" name="Picture 46" descr="etc_lump_yellow_i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562225" y="90582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28</xdr:row>
      <xdr:rowOff>0</xdr:rowOff>
    </xdr:to>
    <xdr:pic>
      <xdr:nvPicPr>
        <xdr:cNvPr id="98" name="Picture 47" descr="etc_lump_dark_gray_i0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562225" y="87439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304800</xdr:colOff>
      <xdr:row>26</xdr:row>
      <xdr:rowOff>0</xdr:rowOff>
    </xdr:to>
    <xdr:pic>
      <xdr:nvPicPr>
        <xdr:cNvPr id="99" name="Picture 48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8115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55</xdr:row>
      <xdr:rowOff>0</xdr:rowOff>
    </xdr:to>
    <xdr:pic>
      <xdr:nvPicPr>
        <xdr:cNvPr id="100" name="Picture 49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17230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304800</xdr:colOff>
      <xdr:row>54</xdr:row>
      <xdr:rowOff>0</xdr:rowOff>
    </xdr:to>
    <xdr:pic>
      <xdr:nvPicPr>
        <xdr:cNvPr id="101" name="Picture 50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16916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0</xdr:rowOff>
    </xdr:to>
    <xdr:pic>
      <xdr:nvPicPr>
        <xdr:cNvPr id="102" name="Picture 51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1828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0</xdr:rowOff>
    </xdr:to>
    <xdr:pic>
      <xdr:nvPicPr>
        <xdr:cNvPr id="1" name="Picture 1" descr="etc_adamantite_i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0</xdr:rowOff>
    </xdr:to>
    <xdr:pic>
      <xdr:nvPicPr>
        <xdr:cNvPr id="2" name="Picture 2" descr="etc_silver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58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0</xdr:rowOff>
    </xdr:to>
    <xdr:pic>
      <xdr:nvPicPr>
        <xdr:cNvPr id="3" name="Picture 3" descr="etc_adamantium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pic>
      <xdr:nvPicPr>
        <xdr:cNvPr id="4" name="Picture 4" descr="etc_branch_gold_i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401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pic>
      <xdr:nvPicPr>
        <xdr:cNvPr id="5" name="Picture 5" descr="etc_sued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030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314325</xdr:colOff>
      <xdr:row>15</xdr:row>
      <xdr:rowOff>314325</xdr:rowOff>
    </xdr:to>
    <xdr:pic>
      <xdr:nvPicPr>
        <xdr:cNvPr id="6" name="Picture 6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981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0</xdr:rowOff>
    </xdr:to>
    <xdr:pic>
      <xdr:nvPicPr>
        <xdr:cNvPr id="7" name="Picture 7" descr="etc_lump_gray_i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4866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0</xdr:rowOff>
    </xdr:to>
    <xdr:pic>
      <xdr:nvPicPr>
        <xdr:cNvPr id="8" name="Picture 8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287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0</xdr:rowOff>
    </xdr:to>
    <xdr:pic>
      <xdr:nvPicPr>
        <xdr:cNvPr id="9" name="Picture 9" descr="etc_charcoal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400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0</xdr:rowOff>
    </xdr:from>
    <xdr:to>
      <xdr:col>0</xdr:col>
      <xdr:colOff>314325</xdr:colOff>
      <xdr:row>12</xdr:row>
      <xdr:rowOff>0</xdr:rowOff>
    </xdr:to>
    <xdr:pic>
      <xdr:nvPicPr>
        <xdr:cNvPr id="10" name="Picture 10" descr="etc_coal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3714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pic>
      <xdr:nvPicPr>
        <xdr:cNvPr id="11" name="Picture 11" descr="etc_leather_brown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14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0</xdr:rowOff>
    </xdr:to>
    <xdr:pic>
      <xdr:nvPicPr>
        <xdr:cNvPr id="12" name="Picture 12" descr="etc_piece_bone_white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200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0</xdr:rowOff>
    </xdr:to>
    <xdr:pic>
      <xdr:nvPicPr>
        <xdr:cNvPr id="13" name="Picture 13" descr="etc_mithril_or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0944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0</xdr:rowOff>
    </xdr:to>
    <xdr:pic>
      <xdr:nvPicPr>
        <xdr:cNvPr id="14" name="Picture 14" descr="etc_crystal_ball_white_i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4716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0</xdr:rowOff>
    </xdr:to>
    <xdr:pic>
      <xdr:nvPicPr>
        <xdr:cNvPr id="15" name="Picture 15" descr="etc_oriharukon_or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28301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0</xdr:rowOff>
    </xdr:to>
    <xdr:pic>
      <xdr:nvPicPr>
        <xdr:cNvPr id="16" name="Picture 16" descr="etc_gem_blue_i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457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0</xdr:rowOff>
    </xdr:to>
    <xdr:pic>
      <xdr:nvPicPr>
        <xdr:cNvPr id="17" name="Picture 17" descr="etc_gem_clear_i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5659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0</xdr:rowOff>
    </xdr:to>
    <xdr:pic>
      <xdr:nvPicPr>
        <xdr:cNvPr id="18" name="Picture 18" descr="etc_gem_red_i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62293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pic>
      <xdr:nvPicPr>
        <xdr:cNvPr id="19" name="Picture 19" descr="etc_reagent_red_i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258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pic>
      <xdr:nvPicPr>
        <xdr:cNvPr id="20" name="Picture 20" descr="etc_reagent_gold_i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8872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pic>
      <xdr:nvPicPr>
        <xdr:cNvPr id="21" name="Picture 21" descr="etc_reagent_blue_i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5728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pic>
      <xdr:nvPicPr>
        <xdr:cNvPr id="22" name="Picture 22" descr="etc_powder_white_i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029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0</xdr:rowOff>
    </xdr:to>
    <xdr:pic>
      <xdr:nvPicPr>
        <xdr:cNvPr id="23" name="Picture 23" descr="etc_leather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8009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0</xdr:rowOff>
    </xdr:to>
    <xdr:pic>
      <xdr:nvPicPr>
        <xdr:cNvPr id="24" name="Picture 24" descr="etc_oil_pot_black_i0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343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0</xdr:rowOff>
    </xdr:to>
    <xdr:pic>
      <xdr:nvPicPr>
        <xdr:cNvPr id="25" name="Picture 25" descr="etc_lump_black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773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0</xdr:rowOff>
    </xdr:to>
    <xdr:pic>
      <xdr:nvPicPr>
        <xdr:cNvPr id="26" name="Picture 26" descr="etc_braided_hemp_i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086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0</xdr:rowOff>
    </xdr:to>
    <xdr:pic>
      <xdr:nvPicPr>
        <xdr:cNvPr id="27" name="Picture 27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602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pic>
      <xdr:nvPicPr>
        <xdr:cNvPr id="28" name="Picture 28" descr="etc_synthetic_cokes_i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5344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0</xdr:rowOff>
    </xdr:to>
    <xdr:pic>
      <xdr:nvPicPr>
        <xdr:cNvPr id="29" name="Picture 29" descr="etc_skein_white_i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5973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0</xdr:rowOff>
    </xdr:to>
    <xdr:pic>
      <xdr:nvPicPr>
        <xdr:cNvPr id="30" name="Picture 30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3144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0</xdr:rowOff>
    </xdr:to>
    <xdr:pic>
      <xdr:nvPicPr>
        <xdr:cNvPr id="31" name="Picture 31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4087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0</xdr:rowOff>
    </xdr:to>
    <xdr:pic>
      <xdr:nvPicPr>
        <xdr:cNvPr id="32" name="Picture 32" descr="etc_compound_braid_i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657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0</xdr:rowOff>
    </xdr:to>
    <xdr:pic>
      <xdr:nvPicPr>
        <xdr:cNvPr id="33" name="Picture 33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1723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pic>
      <xdr:nvPicPr>
        <xdr:cNvPr id="34" name="Picture 34" descr="etc_lump_white_i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06299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pic>
      <xdr:nvPicPr>
        <xdr:cNvPr id="35" name="Picture 35" descr="etc_crafted_leather_i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52863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pic>
      <xdr:nvPicPr>
        <xdr:cNvPr id="36" name="Picture 36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771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pic>
      <xdr:nvPicPr>
        <xdr:cNvPr id="37" name="Picture 37" descr="etc_artisans_frame_i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143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pic>
      <xdr:nvPicPr>
        <xdr:cNvPr id="38" name="Picture 38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25158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0</xdr:rowOff>
    </xdr:to>
    <xdr:pic>
      <xdr:nvPicPr>
        <xdr:cNvPr id="39" name="Picture 39" descr="etc_plate_blue_i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96869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pic>
      <xdr:nvPicPr>
        <xdr:cNvPr id="40" name="Picture 40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3155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pic>
      <xdr:nvPicPr>
        <xdr:cNvPr id="41" name="Picture 41" descr="etc_metallic_fiber_i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0</xdr:rowOff>
    </xdr:to>
    <xdr:pic>
      <xdr:nvPicPr>
        <xdr:cNvPr id="42" name="Picture 42" descr="etc_squares_wood_i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59150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0</xdr:rowOff>
    </xdr:to>
    <xdr:pic>
      <xdr:nvPicPr>
        <xdr:cNvPr id="43" name="Picture 43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22015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0</xdr:rowOff>
    </xdr:to>
    <xdr:pic>
      <xdr:nvPicPr>
        <xdr:cNvPr id="44" name="Picture 44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9372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0</xdr:rowOff>
    </xdr:to>
    <xdr:pic>
      <xdr:nvPicPr>
        <xdr:cNvPr id="45" name="Picture 45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56007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pic>
      <xdr:nvPicPr>
        <xdr:cNvPr id="46" name="Picture 46" descr="etc_lump_yellow_i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90582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0</xdr:rowOff>
    </xdr:to>
    <xdr:pic>
      <xdr:nvPicPr>
        <xdr:cNvPr id="47" name="Picture 47" descr="etc_lump_dark_gray_i0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87439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0</xdr:rowOff>
    </xdr:to>
    <xdr:pic>
      <xdr:nvPicPr>
        <xdr:cNvPr id="48" name="Picture 48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8115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0</xdr:rowOff>
    </xdr:to>
    <xdr:pic>
      <xdr:nvPicPr>
        <xdr:cNvPr id="49" name="Picture 49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7230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0</xdr:rowOff>
    </xdr:to>
    <xdr:pic>
      <xdr:nvPicPr>
        <xdr:cNvPr id="50" name="Picture 50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6916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0</xdr:rowOff>
    </xdr:to>
    <xdr:pic>
      <xdr:nvPicPr>
        <xdr:cNvPr id="51" name="Picture 51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28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0</xdr:rowOff>
    </xdr:to>
    <xdr:pic>
      <xdr:nvPicPr>
        <xdr:cNvPr id="52" name="Picture 1" descr="etc_adamantite_i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885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43</xdr:row>
      <xdr:rowOff>0</xdr:rowOff>
    </xdr:to>
    <xdr:pic>
      <xdr:nvPicPr>
        <xdr:cNvPr id="53" name="Picture 2" descr="etc_silver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13458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0</xdr:rowOff>
    </xdr:to>
    <xdr:pic>
      <xdr:nvPicPr>
        <xdr:cNvPr id="54" name="Picture 3" descr="etc_adamantium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571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304800</xdr:colOff>
      <xdr:row>46</xdr:row>
      <xdr:rowOff>0</xdr:rowOff>
    </xdr:to>
    <xdr:pic>
      <xdr:nvPicPr>
        <xdr:cNvPr id="55" name="Picture 4" descr="etc_branch_gold_i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14401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304800</xdr:colOff>
      <xdr:row>48</xdr:row>
      <xdr:rowOff>0</xdr:rowOff>
    </xdr:to>
    <xdr:pic>
      <xdr:nvPicPr>
        <xdr:cNvPr id="56" name="Picture 5" descr="etc_sued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5030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9525</xdr:rowOff>
    </xdr:from>
    <xdr:to>
      <xdr:col>4</xdr:col>
      <xdr:colOff>314325</xdr:colOff>
      <xdr:row>15</xdr:row>
      <xdr:rowOff>314325</xdr:rowOff>
    </xdr:to>
    <xdr:pic>
      <xdr:nvPicPr>
        <xdr:cNvPr id="57" name="Picture 6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4981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24</xdr:row>
      <xdr:rowOff>0</xdr:rowOff>
    </xdr:to>
    <xdr:pic>
      <xdr:nvPicPr>
        <xdr:cNvPr id="58" name="Picture 7" descr="etc_lump_gray_i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62225" y="74866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304800</xdr:colOff>
      <xdr:row>52</xdr:row>
      <xdr:rowOff>0</xdr:rowOff>
    </xdr:to>
    <xdr:pic>
      <xdr:nvPicPr>
        <xdr:cNvPr id="59" name="Picture 8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62225" y="16287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0</xdr:rowOff>
    </xdr:to>
    <xdr:pic>
      <xdr:nvPicPr>
        <xdr:cNvPr id="60" name="Picture 9" descr="etc_charcoal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62225" y="3400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0</xdr:rowOff>
    </xdr:from>
    <xdr:to>
      <xdr:col>4</xdr:col>
      <xdr:colOff>314325</xdr:colOff>
      <xdr:row>12</xdr:row>
      <xdr:rowOff>0</xdr:rowOff>
    </xdr:to>
    <xdr:pic>
      <xdr:nvPicPr>
        <xdr:cNvPr id="61" name="Picture 10" descr="etc_coal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0" y="3714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0</xdr:rowOff>
    </xdr:to>
    <xdr:pic>
      <xdr:nvPicPr>
        <xdr:cNvPr id="62" name="Picture 11" descr="etc_leather_brown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62225" y="1514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0</xdr:rowOff>
    </xdr:to>
    <xdr:pic>
      <xdr:nvPicPr>
        <xdr:cNvPr id="63" name="Picture 12" descr="etc_piece_bone_white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62225" y="1200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0</xdr:rowOff>
    </xdr:to>
    <xdr:pic>
      <xdr:nvPicPr>
        <xdr:cNvPr id="64" name="Picture 13" descr="etc_mithril_or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62225" y="10944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47</xdr:row>
      <xdr:rowOff>0</xdr:rowOff>
    </xdr:to>
    <xdr:pic>
      <xdr:nvPicPr>
        <xdr:cNvPr id="65" name="Picture 14" descr="etc_crystal_ball_white_i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62225" y="14716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304800</xdr:colOff>
      <xdr:row>41</xdr:row>
      <xdr:rowOff>0</xdr:rowOff>
    </xdr:to>
    <xdr:pic>
      <xdr:nvPicPr>
        <xdr:cNvPr id="66" name="Picture 15" descr="etc_oriharukon_or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62225" y="128301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8</xdr:row>
      <xdr:rowOff>0</xdr:rowOff>
    </xdr:to>
    <xdr:pic>
      <xdr:nvPicPr>
        <xdr:cNvPr id="67" name="Picture 16" descr="etc_gem_blue_i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62225" y="2457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304800</xdr:colOff>
      <xdr:row>50</xdr:row>
      <xdr:rowOff>0</xdr:rowOff>
    </xdr:to>
    <xdr:pic>
      <xdr:nvPicPr>
        <xdr:cNvPr id="68" name="Picture 17" descr="etc_gem_clear_i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62225" y="15659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20</xdr:row>
      <xdr:rowOff>0</xdr:rowOff>
    </xdr:to>
    <xdr:pic>
      <xdr:nvPicPr>
        <xdr:cNvPr id="69" name="Picture 18" descr="etc_gem_red_i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62225" y="62293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36</xdr:row>
      <xdr:rowOff>0</xdr:rowOff>
    </xdr:to>
    <xdr:pic>
      <xdr:nvPicPr>
        <xdr:cNvPr id="70" name="Picture 19" descr="etc_reagent_red_i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62225" y="11258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38</xdr:row>
      <xdr:rowOff>0</xdr:rowOff>
    </xdr:to>
    <xdr:pic>
      <xdr:nvPicPr>
        <xdr:cNvPr id="71" name="Picture 20" descr="etc_reagent_gold_i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62225" y="118872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0</xdr:rowOff>
    </xdr:to>
    <xdr:pic>
      <xdr:nvPicPr>
        <xdr:cNvPr id="72" name="Picture 21" descr="etc_reagent_blue_i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62225" y="115728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304800</xdr:colOff>
      <xdr:row>13</xdr:row>
      <xdr:rowOff>0</xdr:rowOff>
    </xdr:to>
    <xdr:pic>
      <xdr:nvPicPr>
        <xdr:cNvPr id="73" name="Picture 22" descr="etc_powder_white_i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62225" y="4029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304800</xdr:colOff>
      <xdr:row>25</xdr:row>
      <xdr:rowOff>0</xdr:rowOff>
    </xdr:to>
    <xdr:pic>
      <xdr:nvPicPr>
        <xdr:cNvPr id="74" name="Picture 23" descr="etc_leather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62225" y="78009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0</xdr:rowOff>
    </xdr:to>
    <xdr:pic>
      <xdr:nvPicPr>
        <xdr:cNvPr id="75" name="Picture 24" descr="etc_oil_pot_black_i0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62225" y="4343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304800</xdr:colOff>
      <xdr:row>44</xdr:row>
      <xdr:rowOff>0</xdr:rowOff>
    </xdr:to>
    <xdr:pic>
      <xdr:nvPicPr>
        <xdr:cNvPr id="76" name="Picture 25" descr="etc_lump_black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562225" y="13773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10</xdr:row>
      <xdr:rowOff>0</xdr:rowOff>
    </xdr:to>
    <xdr:pic>
      <xdr:nvPicPr>
        <xdr:cNvPr id="77" name="Picture 26" descr="etc_braided_hemp_i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62225" y="3086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304800</xdr:colOff>
      <xdr:row>53</xdr:row>
      <xdr:rowOff>0</xdr:rowOff>
    </xdr:to>
    <xdr:pic>
      <xdr:nvPicPr>
        <xdr:cNvPr id="78" name="Picture 27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62225" y="16602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49</xdr:row>
      <xdr:rowOff>0</xdr:rowOff>
    </xdr:to>
    <xdr:pic>
      <xdr:nvPicPr>
        <xdr:cNvPr id="79" name="Picture 28" descr="etc_synthetic_cokes_i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62225" y="15344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304800</xdr:colOff>
      <xdr:row>51</xdr:row>
      <xdr:rowOff>0</xdr:rowOff>
    </xdr:to>
    <xdr:pic>
      <xdr:nvPicPr>
        <xdr:cNvPr id="80" name="Picture 29" descr="etc_skein_white_i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562225" y="15973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304800</xdr:colOff>
      <xdr:row>42</xdr:row>
      <xdr:rowOff>0</xdr:rowOff>
    </xdr:to>
    <xdr:pic>
      <xdr:nvPicPr>
        <xdr:cNvPr id="81" name="Picture 30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562225" y="13144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304800</xdr:colOff>
      <xdr:row>45</xdr:row>
      <xdr:rowOff>0</xdr:rowOff>
    </xdr:to>
    <xdr:pic>
      <xdr:nvPicPr>
        <xdr:cNvPr id="82" name="Picture 31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62225" y="14087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304800</xdr:colOff>
      <xdr:row>15</xdr:row>
      <xdr:rowOff>0</xdr:rowOff>
    </xdr:to>
    <xdr:pic>
      <xdr:nvPicPr>
        <xdr:cNvPr id="83" name="Picture 32" descr="etc_compound_braid_i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62225" y="4657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23</xdr:row>
      <xdr:rowOff>0</xdr:rowOff>
    </xdr:to>
    <xdr:pic>
      <xdr:nvPicPr>
        <xdr:cNvPr id="84" name="Picture 33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62225" y="71723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0</xdr:rowOff>
    </xdr:to>
    <xdr:pic>
      <xdr:nvPicPr>
        <xdr:cNvPr id="85" name="Picture 34" descr="etc_lump_white_i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562225" y="106299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0</xdr:rowOff>
    </xdr:to>
    <xdr:pic>
      <xdr:nvPicPr>
        <xdr:cNvPr id="86" name="Picture 35" descr="etc_crafted_leather_i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562225" y="52863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304800</xdr:colOff>
      <xdr:row>9</xdr:row>
      <xdr:rowOff>0</xdr:rowOff>
    </xdr:to>
    <xdr:pic>
      <xdr:nvPicPr>
        <xdr:cNvPr id="87" name="Picture 36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2771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0</xdr:rowOff>
    </xdr:to>
    <xdr:pic>
      <xdr:nvPicPr>
        <xdr:cNvPr id="88" name="Picture 37" descr="etc_artisans_frame_i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562225" y="2143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0</xdr:rowOff>
    </xdr:to>
    <xdr:pic>
      <xdr:nvPicPr>
        <xdr:cNvPr id="89" name="Picture 38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562225" y="125158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0</xdr:rowOff>
    </xdr:to>
    <xdr:pic>
      <xdr:nvPicPr>
        <xdr:cNvPr id="90" name="Picture 39" descr="etc_plate_blue_i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562225" y="96869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0</xdr:rowOff>
    </xdr:to>
    <xdr:pic>
      <xdr:nvPicPr>
        <xdr:cNvPr id="91" name="Picture 40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103155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304800</xdr:colOff>
      <xdr:row>32</xdr:row>
      <xdr:rowOff>0</xdr:rowOff>
    </xdr:to>
    <xdr:pic>
      <xdr:nvPicPr>
        <xdr:cNvPr id="92" name="Picture 41" descr="etc_metallic_fiber_i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562225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19</xdr:row>
      <xdr:rowOff>0</xdr:rowOff>
    </xdr:to>
    <xdr:pic>
      <xdr:nvPicPr>
        <xdr:cNvPr id="93" name="Picture 42" descr="etc_squares_wood_i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562225" y="59150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304800</xdr:colOff>
      <xdr:row>39</xdr:row>
      <xdr:rowOff>0</xdr:rowOff>
    </xdr:to>
    <xdr:pic>
      <xdr:nvPicPr>
        <xdr:cNvPr id="94" name="Picture 43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562225" y="122015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304800</xdr:colOff>
      <xdr:row>30</xdr:row>
      <xdr:rowOff>0</xdr:rowOff>
    </xdr:to>
    <xdr:pic>
      <xdr:nvPicPr>
        <xdr:cNvPr id="95" name="Picture 44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562225" y="9372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18</xdr:row>
      <xdr:rowOff>0</xdr:rowOff>
    </xdr:to>
    <xdr:pic>
      <xdr:nvPicPr>
        <xdr:cNvPr id="96" name="Picture 45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62225" y="56007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29</xdr:row>
      <xdr:rowOff>0</xdr:rowOff>
    </xdr:to>
    <xdr:pic>
      <xdr:nvPicPr>
        <xdr:cNvPr id="97" name="Picture 46" descr="etc_lump_yellow_i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562225" y="90582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28</xdr:row>
      <xdr:rowOff>0</xdr:rowOff>
    </xdr:to>
    <xdr:pic>
      <xdr:nvPicPr>
        <xdr:cNvPr id="98" name="Picture 47" descr="etc_lump_dark_gray_i0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562225" y="87439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304800</xdr:colOff>
      <xdr:row>26</xdr:row>
      <xdr:rowOff>0</xdr:rowOff>
    </xdr:to>
    <xdr:pic>
      <xdr:nvPicPr>
        <xdr:cNvPr id="99" name="Picture 48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8115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55</xdr:row>
      <xdr:rowOff>0</xdr:rowOff>
    </xdr:to>
    <xdr:pic>
      <xdr:nvPicPr>
        <xdr:cNvPr id="100" name="Picture 49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17230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304800</xdr:colOff>
      <xdr:row>54</xdr:row>
      <xdr:rowOff>0</xdr:rowOff>
    </xdr:to>
    <xdr:pic>
      <xdr:nvPicPr>
        <xdr:cNvPr id="101" name="Picture 50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16916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0</xdr:rowOff>
    </xdr:to>
    <xdr:pic>
      <xdr:nvPicPr>
        <xdr:cNvPr id="102" name="Picture 51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1828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0</xdr:rowOff>
    </xdr:to>
    <xdr:pic>
      <xdr:nvPicPr>
        <xdr:cNvPr id="1" name="Picture 1" descr="etc_adamantite_i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0</xdr:rowOff>
    </xdr:to>
    <xdr:pic>
      <xdr:nvPicPr>
        <xdr:cNvPr id="2" name="Picture 2" descr="etc_silver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58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0</xdr:rowOff>
    </xdr:to>
    <xdr:pic>
      <xdr:nvPicPr>
        <xdr:cNvPr id="3" name="Picture 3" descr="etc_adamantium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pic>
      <xdr:nvPicPr>
        <xdr:cNvPr id="4" name="Picture 4" descr="etc_branch_gold_i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401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pic>
      <xdr:nvPicPr>
        <xdr:cNvPr id="5" name="Picture 5" descr="etc_sued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030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314325</xdr:colOff>
      <xdr:row>15</xdr:row>
      <xdr:rowOff>314325</xdr:rowOff>
    </xdr:to>
    <xdr:pic>
      <xdr:nvPicPr>
        <xdr:cNvPr id="6" name="Picture 6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981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0</xdr:rowOff>
    </xdr:to>
    <xdr:pic>
      <xdr:nvPicPr>
        <xdr:cNvPr id="7" name="Picture 7" descr="etc_lump_gray_i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4866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0</xdr:rowOff>
    </xdr:to>
    <xdr:pic>
      <xdr:nvPicPr>
        <xdr:cNvPr id="8" name="Picture 8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287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0</xdr:rowOff>
    </xdr:to>
    <xdr:pic>
      <xdr:nvPicPr>
        <xdr:cNvPr id="9" name="Picture 9" descr="etc_charcoal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400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0</xdr:rowOff>
    </xdr:from>
    <xdr:to>
      <xdr:col>0</xdr:col>
      <xdr:colOff>314325</xdr:colOff>
      <xdr:row>12</xdr:row>
      <xdr:rowOff>0</xdr:rowOff>
    </xdr:to>
    <xdr:pic>
      <xdr:nvPicPr>
        <xdr:cNvPr id="10" name="Picture 10" descr="etc_coal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3714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pic>
      <xdr:nvPicPr>
        <xdr:cNvPr id="11" name="Picture 11" descr="etc_leather_brown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14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0</xdr:rowOff>
    </xdr:to>
    <xdr:pic>
      <xdr:nvPicPr>
        <xdr:cNvPr id="12" name="Picture 12" descr="etc_piece_bone_white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200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0</xdr:rowOff>
    </xdr:to>
    <xdr:pic>
      <xdr:nvPicPr>
        <xdr:cNvPr id="13" name="Picture 13" descr="etc_mithril_or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0944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0</xdr:rowOff>
    </xdr:to>
    <xdr:pic>
      <xdr:nvPicPr>
        <xdr:cNvPr id="14" name="Picture 14" descr="etc_crystal_ball_white_i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4716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0</xdr:rowOff>
    </xdr:to>
    <xdr:pic>
      <xdr:nvPicPr>
        <xdr:cNvPr id="15" name="Picture 15" descr="etc_oriharukon_or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28301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0</xdr:rowOff>
    </xdr:to>
    <xdr:pic>
      <xdr:nvPicPr>
        <xdr:cNvPr id="16" name="Picture 16" descr="etc_gem_blue_i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457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0</xdr:rowOff>
    </xdr:to>
    <xdr:pic>
      <xdr:nvPicPr>
        <xdr:cNvPr id="17" name="Picture 17" descr="etc_gem_clear_i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5659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0</xdr:rowOff>
    </xdr:to>
    <xdr:pic>
      <xdr:nvPicPr>
        <xdr:cNvPr id="18" name="Picture 18" descr="etc_gem_red_i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62293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pic>
      <xdr:nvPicPr>
        <xdr:cNvPr id="19" name="Picture 19" descr="etc_reagent_red_i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258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pic>
      <xdr:nvPicPr>
        <xdr:cNvPr id="20" name="Picture 20" descr="etc_reagent_gold_i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8872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pic>
      <xdr:nvPicPr>
        <xdr:cNvPr id="21" name="Picture 21" descr="etc_reagent_blue_i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5728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pic>
      <xdr:nvPicPr>
        <xdr:cNvPr id="22" name="Picture 22" descr="etc_powder_white_i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029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0</xdr:rowOff>
    </xdr:to>
    <xdr:pic>
      <xdr:nvPicPr>
        <xdr:cNvPr id="23" name="Picture 23" descr="etc_leather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8009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0</xdr:rowOff>
    </xdr:to>
    <xdr:pic>
      <xdr:nvPicPr>
        <xdr:cNvPr id="24" name="Picture 24" descr="etc_oil_pot_black_i0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343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0</xdr:rowOff>
    </xdr:to>
    <xdr:pic>
      <xdr:nvPicPr>
        <xdr:cNvPr id="25" name="Picture 25" descr="etc_lump_black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773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0</xdr:rowOff>
    </xdr:to>
    <xdr:pic>
      <xdr:nvPicPr>
        <xdr:cNvPr id="26" name="Picture 26" descr="etc_braided_hemp_i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086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0</xdr:rowOff>
    </xdr:to>
    <xdr:pic>
      <xdr:nvPicPr>
        <xdr:cNvPr id="27" name="Picture 27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602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pic>
      <xdr:nvPicPr>
        <xdr:cNvPr id="28" name="Picture 28" descr="etc_synthetic_cokes_i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5344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0</xdr:rowOff>
    </xdr:to>
    <xdr:pic>
      <xdr:nvPicPr>
        <xdr:cNvPr id="29" name="Picture 29" descr="etc_skein_white_i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5973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0</xdr:rowOff>
    </xdr:to>
    <xdr:pic>
      <xdr:nvPicPr>
        <xdr:cNvPr id="30" name="Picture 30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3144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0</xdr:rowOff>
    </xdr:to>
    <xdr:pic>
      <xdr:nvPicPr>
        <xdr:cNvPr id="31" name="Picture 31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4087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0</xdr:rowOff>
    </xdr:to>
    <xdr:pic>
      <xdr:nvPicPr>
        <xdr:cNvPr id="32" name="Picture 32" descr="etc_compound_braid_i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657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0</xdr:rowOff>
    </xdr:to>
    <xdr:pic>
      <xdr:nvPicPr>
        <xdr:cNvPr id="33" name="Picture 33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1723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pic>
      <xdr:nvPicPr>
        <xdr:cNvPr id="34" name="Picture 34" descr="etc_lump_white_i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06299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pic>
      <xdr:nvPicPr>
        <xdr:cNvPr id="35" name="Picture 35" descr="etc_crafted_leather_i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52863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pic>
      <xdr:nvPicPr>
        <xdr:cNvPr id="36" name="Picture 36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771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pic>
      <xdr:nvPicPr>
        <xdr:cNvPr id="37" name="Picture 37" descr="etc_artisans_frame_i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143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pic>
      <xdr:nvPicPr>
        <xdr:cNvPr id="38" name="Picture 38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25158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0</xdr:rowOff>
    </xdr:to>
    <xdr:pic>
      <xdr:nvPicPr>
        <xdr:cNvPr id="39" name="Picture 39" descr="etc_plate_blue_i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96869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pic>
      <xdr:nvPicPr>
        <xdr:cNvPr id="40" name="Picture 40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3155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pic>
      <xdr:nvPicPr>
        <xdr:cNvPr id="41" name="Picture 41" descr="etc_metallic_fiber_i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0</xdr:rowOff>
    </xdr:to>
    <xdr:pic>
      <xdr:nvPicPr>
        <xdr:cNvPr id="42" name="Picture 42" descr="etc_squares_wood_i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59150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0</xdr:rowOff>
    </xdr:to>
    <xdr:pic>
      <xdr:nvPicPr>
        <xdr:cNvPr id="43" name="Picture 43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22015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0</xdr:rowOff>
    </xdr:to>
    <xdr:pic>
      <xdr:nvPicPr>
        <xdr:cNvPr id="44" name="Picture 44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9372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0</xdr:rowOff>
    </xdr:to>
    <xdr:pic>
      <xdr:nvPicPr>
        <xdr:cNvPr id="45" name="Picture 45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56007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pic>
      <xdr:nvPicPr>
        <xdr:cNvPr id="46" name="Picture 46" descr="etc_lump_yellow_i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90582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0</xdr:rowOff>
    </xdr:to>
    <xdr:pic>
      <xdr:nvPicPr>
        <xdr:cNvPr id="47" name="Picture 47" descr="etc_lump_dark_gray_i0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87439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0</xdr:rowOff>
    </xdr:to>
    <xdr:pic>
      <xdr:nvPicPr>
        <xdr:cNvPr id="48" name="Picture 48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8115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0</xdr:rowOff>
    </xdr:to>
    <xdr:pic>
      <xdr:nvPicPr>
        <xdr:cNvPr id="49" name="Picture 49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7230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0</xdr:rowOff>
    </xdr:to>
    <xdr:pic>
      <xdr:nvPicPr>
        <xdr:cNvPr id="50" name="Picture 50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6916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0</xdr:rowOff>
    </xdr:to>
    <xdr:pic>
      <xdr:nvPicPr>
        <xdr:cNvPr id="51" name="Picture 51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28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0</xdr:rowOff>
    </xdr:to>
    <xdr:pic>
      <xdr:nvPicPr>
        <xdr:cNvPr id="52" name="Picture 1" descr="etc_adamantite_i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885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43</xdr:row>
      <xdr:rowOff>0</xdr:rowOff>
    </xdr:to>
    <xdr:pic>
      <xdr:nvPicPr>
        <xdr:cNvPr id="53" name="Picture 2" descr="etc_silver_i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3458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0</xdr:rowOff>
    </xdr:to>
    <xdr:pic>
      <xdr:nvPicPr>
        <xdr:cNvPr id="54" name="Picture 3" descr="etc_adamantium_i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571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304800</xdr:colOff>
      <xdr:row>46</xdr:row>
      <xdr:rowOff>0</xdr:rowOff>
    </xdr:to>
    <xdr:pic>
      <xdr:nvPicPr>
        <xdr:cNvPr id="55" name="Picture 4" descr="etc_branch_gold_i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14401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304800</xdr:colOff>
      <xdr:row>48</xdr:row>
      <xdr:rowOff>0</xdr:rowOff>
    </xdr:to>
    <xdr:pic>
      <xdr:nvPicPr>
        <xdr:cNvPr id="56" name="Picture 5" descr="etc_suede_i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15030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9525</xdr:rowOff>
    </xdr:from>
    <xdr:to>
      <xdr:col>4</xdr:col>
      <xdr:colOff>314325</xdr:colOff>
      <xdr:row>15</xdr:row>
      <xdr:rowOff>314325</xdr:rowOff>
    </xdr:to>
    <xdr:pic>
      <xdr:nvPicPr>
        <xdr:cNvPr id="57" name="Picture 6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52725" y="4981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24</xdr:row>
      <xdr:rowOff>0</xdr:rowOff>
    </xdr:to>
    <xdr:pic>
      <xdr:nvPicPr>
        <xdr:cNvPr id="58" name="Picture 7" descr="etc_lump_gray_i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43200" y="74866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304800</xdr:colOff>
      <xdr:row>52</xdr:row>
      <xdr:rowOff>0</xdr:rowOff>
    </xdr:to>
    <xdr:pic>
      <xdr:nvPicPr>
        <xdr:cNvPr id="59" name="Picture 8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16287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0</xdr:rowOff>
    </xdr:to>
    <xdr:pic>
      <xdr:nvPicPr>
        <xdr:cNvPr id="60" name="Picture 9" descr="etc_charcoal_i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43200" y="3400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0</xdr:rowOff>
    </xdr:from>
    <xdr:to>
      <xdr:col>4</xdr:col>
      <xdr:colOff>314325</xdr:colOff>
      <xdr:row>12</xdr:row>
      <xdr:rowOff>0</xdr:rowOff>
    </xdr:to>
    <xdr:pic>
      <xdr:nvPicPr>
        <xdr:cNvPr id="61" name="Picture 10" descr="etc_coal_i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52725" y="3714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0</xdr:rowOff>
    </xdr:to>
    <xdr:pic>
      <xdr:nvPicPr>
        <xdr:cNvPr id="62" name="Picture 11" descr="etc_leather_brown_i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43200" y="1514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0</xdr:rowOff>
    </xdr:to>
    <xdr:pic>
      <xdr:nvPicPr>
        <xdr:cNvPr id="63" name="Picture 12" descr="etc_piece_bone_white_i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43200" y="1200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0</xdr:rowOff>
    </xdr:to>
    <xdr:pic>
      <xdr:nvPicPr>
        <xdr:cNvPr id="64" name="Picture 13" descr="etc_mithril_ore_i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43200" y="10944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47</xdr:row>
      <xdr:rowOff>0</xdr:rowOff>
    </xdr:to>
    <xdr:pic>
      <xdr:nvPicPr>
        <xdr:cNvPr id="65" name="Picture 14" descr="etc_crystal_ball_white_i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43200" y="14716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304800</xdr:colOff>
      <xdr:row>41</xdr:row>
      <xdr:rowOff>0</xdr:rowOff>
    </xdr:to>
    <xdr:pic>
      <xdr:nvPicPr>
        <xdr:cNvPr id="66" name="Picture 15" descr="etc_oriharukon_ore_i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43200" y="128301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8</xdr:row>
      <xdr:rowOff>0</xdr:rowOff>
    </xdr:to>
    <xdr:pic>
      <xdr:nvPicPr>
        <xdr:cNvPr id="67" name="Picture 16" descr="etc_gem_blue_i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43200" y="24574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304800</xdr:colOff>
      <xdr:row>50</xdr:row>
      <xdr:rowOff>0</xdr:rowOff>
    </xdr:to>
    <xdr:pic>
      <xdr:nvPicPr>
        <xdr:cNvPr id="68" name="Picture 17" descr="etc_gem_clear_i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43200" y="15659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20</xdr:row>
      <xdr:rowOff>0</xdr:rowOff>
    </xdr:to>
    <xdr:pic>
      <xdr:nvPicPr>
        <xdr:cNvPr id="69" name="Picture 18" descr="etc_gem_red_i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43200" y="62293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36</xdr:row>
      <xdr:rowOff>0</xdr:rowOff>
    </xdr:to>
    <xdr:pic>
      <xdr:nvPicPr>
        <xdr:cNvPr id="70" name="Picture 19" descr="etc_reagent_red_i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43200" y="11258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38</xdr:row>
      <xdr:rowOff>0</xdr:rowOff>
    </xdr:to>
    <xdr:pic>
      <xdr:nvPicPr>
        <xdr:cNvPr id="71" name="Picture 20" descr="etc_reagent_gold_i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43200" y="118872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0</xdr:rowOff>
    </xdr:to>
    <xdr:pic>
      <xdr:nvPicPr>
        <xdr:cNvPr id="72" name="Picture 21" descr="etc_reagent_blue_i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43200" y="115728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304800</xdr:colOff>
      <xdr:row>13</xdr:row>
      <xdr:rowOff>0</xdr:rowOff>
    </xdr:to>
    <xdr:pic>
      <xdr:nvPicPr>
        <xdr:cNvPr id="73" name="Picture 22" descr="etc_powder_white_i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43200" y="4029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304800</xdr:colOff>
      <xdr:row>25</xdr:row>
      <xdr:rowOff>0</xdr:rowOff>
    </xdr:to>
    <xdr:pic>
      <xdr:nvPicPr>
        <xdr:cNvPr id="74" name="Picture 23" descr="etc_leather_i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43200" y="78009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0</xdr:rowOff>
    </xdr:to>
    <xdr:pic>
      <xdr:nvPicPr>
        <xdr:cNvPr id="75" name="Picture 24" descr="etc_oil_pot_black_i0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43200" y="4343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304800</xdr:colOff>
      <xdr:row>44</xdr:row>
      <xdr:rowOff>0</xdr:rowOff>
    </xdr:to>
    <xdr:pic>
      <xdr:nvPicPr>
        <xdr:cNvPr id="76" name="Picture 25" descr="etc_lump_black_i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43200" y="13773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10</xdr:row>
      <xdr:rowOff>0</xdr:rowOff>
    </xdr:to>
    <xdr:pic>
      <xdr:nvPicPr>
        <xdr:cNvPr id="77" name="Picture 26" descr="etc_braided_hemp_i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43200" y="30861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304800</xdr:colOff>
      <xdr:row>53</xdr:row>
      <xdr:rowOff>0</xdr:rowOff>
    </xdr:to>
    <xdr:pic>
      <xdr:nvPicPr>
        <xdr:cNvPr id="78" name="Picture 27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16602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49</xdr:row>
      <xdr:rowOff>0</xdr:rowOff>
    </xdr:to>
    <xdr:pic>
      <xdr:nvPicPr>
        <xdr:cNvPr id="79" name="Picture 28" descr="etc_synthetic_cokes_i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743200" y="15344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304800</xdr:colOff>
      <xdr:row>51</xdr:row>
      <xdr:rowOff>0</xdr:rowOff>
    </xdr:to>
    <xdr:pic>
      <xdr:nvPicPr>
        <xdr:cNvPr id="80" name="Picture 29" descr="etc_skein_white_i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43200" y="159734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304800</xdr:colOff>
      <xdr:row>42</xdr:row>
      <xdr:rowOff>0</xdr:rowOff>
    </xdr:to>
    <xdr:pic>
      <xdr:nvPicPr>
        <xdr:cNvPr id="81" name="Picture 30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743200" y="13144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304800</xdr:colOff>
      <xdr:row>45</xdr:row>
      <xdr:rowOff>0</xdr:rowOff>
    </xdr:to>
    <xdr:pic>
      <xdr:nvPicPr>
        <xdr:cNvPr id="82" name="Picture 31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43200" y="14087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304800</xdr:colOff>
      <xdr:row>15</xdr:row>
      <xdr:rowOff>0</xdr:rowOff>
    </xdr:to>
    <xdr:pic>
      <xdr:nvPicPr>
        <xdr:cNvPr id="83" name="Picture 32" descr="etc_compound_braid_i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43200" y="4657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23</xdr:row>
      <xdr:rowOff>0</xdr:rowOff>
    </xdr:to>
    <xdr:pic>
      <xdr:nvPicPr>
        <xdr:cNvPr id="84" name="Picture 33" descr="etc_pouch_yellow_i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71723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0</xdr:rowOff>
    </xdr:to>
    <xdr:pic>
      <xdr:nvPicPr>
        <xdr:cNvPr id="85" name="Picture 34" descr="etc_lump_white_i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743200" y="106299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0</xdr:rowOff>
    </xdr:to>
    <xdr:pic>
      <xdr:nvPicPr>
        <xdr:cNvPr id="86" name="Picture 35" descr="etc_crafted_leather_i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743200" y="52863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304800</xdr:colOff>
      <xdr:row>9</xdr:row>
      <xdr:rowOff>0</xdr:rowOff>
    </xdr:to>
    <xdr:pic>
      <xdr:nvPicPr>
        <xdr:cNvPr id="87" name="Picture 36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43200" y="2771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0</xdr:rowOff>
    </xdr:to>
    <xdr:pic>
      <xdr:nvPicPr>
        <xdr:cNvPr id="88" name="Picture 37" descr="etc_artisans_frame_i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743200" y="2143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0</xdr:rowOff>
    </xdr:to>
    <xdr:pic>
      <xdr:nvPicPr>
        <xdr:cNvPr id="89" name="Picture 38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743200" y="125158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0</xdr:rowOff>
    </xdr:to>
    <xdr:pic>
      <xdr:nvPicPr>
        <xdr:cNvPr id="90" name="Picture 39" descr="etc_plate_blue_i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743200" y="96869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0</xdr:rowOff>
    </xdr:to>
    <xdr:pic>
      <xdr:nvPicPr>
        <xdr:cNvPr id="91" name="Picture 40" descr="etc_skein_gray_i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43200" y="103155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304800</xdr:colOff>
      <xdr:row>32</xdr:row>
      <xdr:rowOff>0</xdr:rowOff>
    </xdr:to>
    <xdr:pic>
      <xdr:nvPicPr>
        <xdr:cNvPr id="92" name="Picture 41" descr="etc_metallic_fiber_i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43200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19</xdr:row>
      <xdr:rowOff>0</xdr:rowOff>
    </xdr:to>
    <xdr:pic>
      <xdr:nvPicPr>
        <xdr:cNvPr id="93" name="Picture 42" descr="etc_squares_wood_i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743200" y="59150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304800</xdr:colOff>
      <xdr:row>39</xdr:row>
      <xdr:rowOff>0</xdr:rowOff>
    </xdr:to>
    <xdr:pic>
      <xdr:nvPicPr>
        <xdr:cNvPr id="94" name="Picture 43" descr="etc_oricalcum_i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743200" y="122015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304800</xdr:colOff>
      <xdr:row>30</xdr:row>
      <xdr:rowOff>0</xdr:rowOff>
    </xdr:to>
    <xdr:pic>
      <xdr:nvPicPr>
        <xdr:cNvPr id="95" name="Picture 44" descr="etc_silver_mold_i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743200" y="9372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18</xdr:row>
      <xdr:rowOff>0</xdr:rowOff>
    </xdr:to>
    <xdr:pic>
      <xdr:nvPicPr>
        <xdr:cNvPr id="96" name="Picture 45" descr="etc_mold_i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43200" y="56007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29</xdr:row>
      <xdr:rowOff>0</xdr:rowOff>
    </xdr:to>
    <xdr:pic>
      <xdr:nvPicPr>
        <xdr:cNvPr id="97" name="Picture 46" descr="etc_lump_yellow_i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743200" y="90582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28</xdr:row>
      <xdr:rowOff>0</xdr:rowOff>
    </xdr:to>
    <xdr:pic>
      <xdr:nvPicPr>
        <xdr:cNvPr id="98" name="Picture 47" descr="etc_lump_dark_gray_i0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743200" y="87439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304800</xdr:colOff>
      <xdr:row>26</xdr:row>
      <xdr:rowOff>0</xdr:rowOff>
    </xdr:to>
    <xdr:pic>
      <xdr:nvPicPr>
        <xdr:cNvPr id="99" name="Picture 48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43200" y="8115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55</xdr:row>
      <xdr:rowOff>0</xdr:rowOff>
    </xdr:to>
    <xdr:pic>
      <xdr:nvPicPr>
        <xdr:cNvPr id="100" name="Picture 49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43200" y="17230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304800</xdr:colOff>
      <xdr:row>54</xdr:row>
      <xdr:rowOff>0</xdr:rowOff>
    </xdr:to>
    <xdr:pic>
      <xdr:nvPicPr>
        <xdr:cNvPr id="101" name="Picture 50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43200" y="16916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0</xdr:rowOff>
    </xdr:to>
    <xdr:pic>
      <xdr:nvPicPr>
        <xdr:cNvPr id="102" name="Picture 51" descr="etc_blacksmiths_frame_i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43200" y="1828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26"/>
  <sheetViews>
    <sheetView tabSelected="1" workbookViewId="0" topLeftCell="A1">
      <selection activeCell="B3" sqref="B3"/>
    </sheetView>
  </sheetViews>
  <sheetFormatPr defaultColWidth="9.140625" defaultRowHeight="15"/>
  <cols>
    <col min="6" max="6" width="3.28125" style="0" customWidth="1"/>
    <col min="10" max="10" width="1.8515625" style="0" customWidth="1"/>
    <col min="13" max="13" width="10.421875" style="0" bestFit="1" customWidth="1"/>
  </cols>
  <sheetData>
    <row r="1" spans="1:12" ht="15.75" thickBo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150</v>
      </c>
      <c r="B2" s="92">
        <v>1000</v>
      </c>
      <c r="C2" s="93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4" t="s">
        <v>151</v>
      </c>
      <c r="B3" s="95">
        <v>3500</v>
      </c>
      <c r="C3" s="93"/>
      <c r="D3" s="90"/>
      <c r="E3" s="90"/>
      <c r="F3" s="90"/>
      <c r="G3" s="90"/>
      <c r="H3" s="90"/>
      <c r="I3" s="90"/>
      <c r="J3" s="90"/>
      <c r="K3" s="90"/>
      <c r="L3" s="90"/>
    </row>
    <row r="4" spans="1:12" ht="15">
      <c r="A4" s="94" t="s">
        <v>152</v>
      </c>
      <c r="B4" s="95">
        <v>10000</v>
      </c>
      <c r="C4" s="93"/>
      <c r="D4" s="90"/>
      <c r="E4" s="90"/>
      <c r="F4" s="90"/>
      <c r="G4" s="90"/>
      <c r="H4" s="90"/>
      <c r="I4" s="90"/>
      <c r="J4" s="90"/>
      <c r="K4" s="90"/>
      <c r="L4" s="90"/>
    </row>
    <row r="5" spans="1:12" ht="15">
      <c r="A5" s="96" t="s">
        <v>153</v>
      </c>
      <c r="B5" s="95">
        <v>10200</v>
      </c>
      <c r="C5" s="93"/>
      <c r="D5" s="90"/>
      <c r="E5" s="90"/>
      <c r="F5" s="90"/>
      <c r="G5" s="90"/>
      <c r="H5" s="90"/>
      <c r="I5" s="90"/>
      <c r="J5" s="90"/>
      <c r="K5" s="90"/>
      <c r="L5" s="90"/>
    </row>
    <row r="6" spans="1:12" ht="15">
      <c r="A6" s="96" t="s">
        <v>154</v>
      </c>
      <c r="B6" s="95">
        <v>12500</v>
      </c>
      <c r="C6" s="97"/>
      <c r="D6" s="90"/>
      <c r="E6" s="90"/>
      <c r="F6" s="90"/>
      <c r="G6" s="90"/>
      <c r="H6" s="90"/>
      <c r="I6" s="90"/>
      <c r="J6" s="90"/>
      <c r="K6" s="90"/>
      <c r="L6" s="90"/>
    </row>
    <row r="7" spans="1:12" ht="15">
      <c r="A7" s="94" t="s">
        <v>155</v>
      </c>
      <c r="B7" s="95">
        <v>302</v>
      </c>
      <c r="C7" s="93"/>
      <c r="D7" s="90"/>
      <c r="E7" s="90"/>
      <c r="F7" s="90"/>
      <c r="G7" s="90"/>
      <c r="H7" s="90"/>
      <c r="I7" s="90"/>
      <c r="J7" s="90"/>
      <c r="K7" s="90"/>
      <c r="L7" s="90"/>
    </row>
    <row r="8" spans="1:12" ht="15.75" thickBot="1">
      <c r="A8" s="98" t="s">
        <v>156</v>
      </c>
      <c r="B8" s="99">
        <v>482</v>
      </c>
      <c r="C8" s="93"/>
      <c r="D8" s="90"/>
      <c r="E8" s="90"/>
      <c r="F8" s="90"/>
      <c r="G8" s="90"/>
      <c r="H8" s="90"/>
      <c r="I8" s="90"/>
      <c r="J8" s="90"/>
      <c r="K8" s="90"/>
      <c r="L8" s="90"/>
    </row>
    <row r="9" spans="1:12" ht="15.75" thickBot="1">
      <c r="A9" s="93"/>
      <c r="B9" s="93"/>
      <c r="C9" s="93"/>
      <c r="D9" s="93"/>
      <c r="E9" s="90"/>
      <c r="F9" s="90"/>
      <c r="G9" s="90"/>
      <c r="H9" s="90"/>
      <c r="I9" s="90"/>
      <c r="J9" s="90"/>
      <c r="K9" s="90"/>
      <c r="L9" s="90"/>
    </row>
    <row r="10" spans="1:15" ht="15">
      <c r="A10" s="91" t="s">
        <v>157</v>
      </c>
      <c r="B10" s="100" t="s">
        <v>158</v>
      </c>
      <c r="C10" s="101" t="s">
        <v>155</v>
      </c>
      <c r="D10" s="100" t="s">
        <v>89</v>
      </c>
      <c r="E10" s="102"/>
      <c r="F10" s="90"/>
      <c r="G10" s="91" t="s">
        <v>159</v>
      </c>
      <c r="H10" s="100" t="s">
        <v>160</v>
      </c>
      <c r="I10" s="102" t="s">
        <v>161</v>
      </c>
      <c r="J10" s="90"/>
      <c r="K10" s="91" t="s">
        <v>162</v>
      </c>
      <c r="L10" s="102" t="s">
        <v>163</v>
      </c>
      <c r="N10" s="103" t="s">
        <v>89</v>
      </c>
      <c r="O10" s="104" t="s">
        <v>164</v>
      </c>
    </row>
    <row r="11" spans="1:15" ht="15">
      <c r="A11" s="94" t="s">
        <v>150</v>
      </c>
      <c r="B11" s="105">
        <v>3</v>
      </c>
      <c r="C11" s="105">
        <v>9</v>
      </c>
      <c r="D11" s="105">
        <v>468</v>
      </c>
      <c r="E11" s="106">
        <v>72</v>
      </c>
      <c r="F11" s="90"/>
      <c r="G11" s="94">
        <f>((B11*B2)+(C11*$B$7))/D11</f>
        <v>12.217948717948717</v>
      </c>
      <c r="H11" s="107">
        <f>E11*5</f>
        <v>360</v>
      </c>
      <c r="I11" s="108">
        <f>H11/D11+G11</f>
        <v>12.987179487179487</v>
      </c>
      <c r="J11" s="90"/>
      <c r="K11" s="109">
        <v>15</v>
      </c>
      <c r="L11" s="108">
        <f>K11-I11</f>
        <v>2.0128205128205128</v>
      </c>
      <c r="N11" s="49">
        <v>1000</v>
      </c>
      <c r="O11" s="19">
        <f>L11*N11</f>
        <v>2012.8205128205127</v>
      </c>
    </row>
    <row r="12" spans="1:15" ht="15">
      <c r="A12" s="94" t="s">
        <v>151</v>
      </c>
      <c r="B12" s="105">
        <v>2</v>
      </c>
      <c r="C12" s="105">
        <v>30</v>
      </c>
      <c r="D12" s="105">
        <v>952</v>
      </c>
      <c r="E12" s="106">
        <v>84</v>
      </c>
      <c r="F12" s="90"/>
      <c r="G12" s="94">
        <f>((B12*B3)+(C12*$B$7))/D12</f>
        <v>16.869747899159663</v>
      </c>
      <c r="H12" s="107">
        <f>E12*5</f>
        <v>420</v>
      </c>
      <c r="I12" s="108">
        <f>H12/D12+G12</f>
        <v>17.310924369747898</v>
      </c>
      <c r="J12" s="90"/>
      <c r="K12" s="109">
        <v>20</v>
      </c>
      <c r="L12" s="108">
        <f>K12-I12</f>
        <v>2.689075630252102</v>
      </c>
      <c r="N12" s="49">
        <v>1000</v>
      </c>
      <c r="O12" s="19">
        <f>L12*N12</f>
        <v>2689.0756302521017</v>
      </c>
    </row>
    <row r="13" spans="1:15" ht="15">
      <c r="A13" s="94" t="s">
        <v>152</v>
      </c>
      <c r="B13" s="105">
        <v>1</v>
      </c>
      <c r="C13" s="105">
        <v>54</v>
      </c>
      <c r="D13" s="105">
        <v>450</v>
      </c>
      <c r="E13" s="106">
        <v>100</v>
      </c>
      <c r="F13" s="90"/>
      <c r="G13" s="94">
        <f>((B13*B4)+(C13*$B$7))/D13</f>
        <v>58.46222222222222</v>
      </c>
      <c r="H13" s="107">
        <f>E13*5</f>
        <v>500</v>
      </c>
      <c r="I13" s="108">
        <f>H13/D13+G13</f>
        <v>59.57333333333334</v>
      </c>
      <c r="J13" s="90"/>
      <c r="K13" s="109">
        <v>154</v>
      </c>
      <c r="L13" s="108">
        <f>K13-I13</f>
        <v>94.42666666666666</v>
      </c>
      <c r="N13" s="49">
        <v>1000</v>
      </c>
      <c r="O13" s="19">
        <f>L13*N13</f>
        <v>94426.66666666666</v>
      </c>
    </row>
    <row r="14" spans="1:15" ht="15">
      <c r="A14" s="96" t="s">
        <v>153</v>
      </c>
      <c r="B14" s="105">
        <v>1</v>
      </c>
      <c r="C14" s="105">
        <v>36</v>
      </c>
      <c r="D14" s="105">
        <v>300</v>
      </c>
      <c r="E14" s="106">
        <v>120</v>
      </c>
      <c r="F14" s="90"/>
      <c r="G14" s="94">
        <f>((B14*B5)+(C14*$B$7))/D14</f>
        <v>70.24</v>
      </c>
      <c r="H14" s="107">
        <f>E14*5</f>
        <v>600</v>
      </c>
      <c r="I14" s="108">
        <f>H14/D14+G14</f>
        <v>72.24</v>
      </c>
      <c r="J14" s="90"/>
      <c r="K14" s="109">
        <v>101</v>
      </c>
      <c r="L14" s="108">
        <f>K14-I14</f>
        <v>28.760000000000005</v>
      </c>
      <c r="N14" s="49">
        <v>1000</v>
      </c>
      <c r="O14" s="19">
        <f>L14*N14</f>
        <v>28760.000000000004</v>
      </c>
    </row>
    <row r="15" spans="1:15" ht="15.75" thickBot="1">
      <c r="A15" s="110" t="s">
        <v>154</v>
      </c>
      <c r="B15" s="111">
        <v>1</v>
      </c>
      <c r="C15" s="111">
        <v>40</v>
      </c>
      <c r="D15" s="111">
        <v>350</v>
      </c>
      <c r="E15" s="112">
        <v>150</v>
      </c>
      <c r="F15" s="90"/>
      <c r="G15" s="98">
        <f>((B15*B6)+(C15*$B$7))/D15</f>
        <v>70.22857142857143</v>
      </c>
      <c r="H15" s="107">
        <f>E15*5</f>
        <v>750</v>
      </c>
      <c r="I15" s="113">
        <f>H15/D15+G15</f>
        <v>72.37142857142857</v>
      </c>
      <c r="J15" s="90"/>
      <c r="K15" s="114">
        <v>145</v>
      </c>
      <c r="L15" s="113">
        <f>K15-I15</f>
        <v>72.62857142857143</v>
      </c>
      <c r="N15" s="49">
        <v>1000</v>
      </c>
      <c r="O15" s="19">
        <f>L15*N15</f>
        <v>72628.57142857143</v>
      </c>
    </row>
    <row r="16" spans="1:12" ht="15.75" thickBo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5" ht="15">
      <c r="A17" s="91" t="s">
        <v>165</v>
      </c>
      <c r="B17" s="100" t="s">
        <v>158</v>
      </c>
      <c r="C17" s="101" t="s">
        <v>156</v>
      </c>
      <c r="D17" s="100" t="s">
        <v>89</v>
      </c>
      <c r="E17" s="115" t="s">
        <v>166</v>
      </c>
      <c r="F17" s="90"/>
      <c r="G17" s="91" t="s">
        <v>159</v>
      </c>
      <c r="H17" s="100" t="s">
        <v>160</v>
      </c>
      <c r="I17" s="102" t="s">
        <v>161</v>
      </c>
      <c r="J17" s="90"/>
      <c r="K17" s="91" t="s">
        <v>162</v>
      </c>
      <c r="L17" s="102" t="s">
        <v>163</v>
      </c>
      <c r="N17" s="103" t="s">
        <v>89</v>
      </c>
      <c r="O17" s="104" t="s">
        <v>164</v>
      </c>
    </row>
    <row r="18" spans="1:15" ht="15">
      <c r="A18" s="94" t="s">
        <v>150</v>
      </c>
      <c r="B18" s="105">
        <v>2</v>
      </c>
      <c r="C18" s="105">
        <v>8</v>
      </c>
      <c r="D18" s="105">
        <v>100</v>
      </c>
      <c r="E18" s="106">
        <v>60</v>
      </c>
      <c r="F18" s="90"/>
      <c r="G18" s="94">
        <f>((B18*B2)+(C18*$B$8))/D18</f>
        <v>58.56</v>
      </c>
      <c r="H18" s="107">
        <f>E18*5</f>
        <v>300</v>
      </c>
      <c r="I18" s="108">
        <f>H18/D18+G18</f>
        <v>61.56</v>
      </c>
      <c r="J18" s="90"/>
      <c r="K18" s="109">
        <v>250</v>
      </c>
      <c r="L18" s="108">
        <f>K18-I18</f>
        <v>188.44</v>
      </c>
      <c r="N18" s="49">
        <v>1000</v>
      </c>
      <c r="O18" s="19">
        <f>L18*N18</f>
        <v>188440</v>
      </c>
    </row>
    <row r="19" spans="1:15" ht="15">
      <c r="A19" s="94" t="s">
        <v>151</v>
      </c>
      <c r="B19" s="105">
        <v>2</v>
      </c>
      <c r="C19" s="105">
        <v>30</v>
      </c>
      <c r="D19" s="105">
        <v>200</v>
      </c>
      <c r="E19" s="106">
        <v>120</v>
      </c>
      <c r="F19" s="90"/>
      <c r="G19" s="94">
        <f>((B19*B3)+(C19*$B$8))/D19</f>
        <v>107.3</v>
      </c>
      <c r="H19" s="107">
        <f>E19*5</f>
        <v>600</v>
      </c>
      <c r="I19" s="108">
        <f>H19/D19+G19</f>
        <v>110.3</v>
      </c>
      <c r="J19" s="90"/>
      <c r="K19" s="109">
        <v>350</v>
      </c>
      <c r="L19" s="108">
        <f>K19-I19</f>
        <v>239.7</v>
      </c>
      <c r="N19" s="49">
        <v>1000</v>
      </c>
      <c r="O19" s="19">
        <f>L19*N19</f>
        <v>239700</v>
      </c>
    </row>
    <row r="20" spans="1:15" ht="15">
      <c r="A20" s="94" t="s">
        <v>152</v>
      </c>
      <c r="B20" s="105">
        <v>2</v>
      </c>
      <c r="C20" s="105">
        <v>16</v>
      </c>
      <c r="D20" s="105">
        <v>100</v>
      </c>
      <c r="E20" s="106">
        <v>180</v>
      </c>
      <c r="F20" s="90"/>
      <c r="G20" s="94">
        <f>((B20*B4)+(C20*$B$8))/D20</f>
        <v>277.12</v>
      </c>
      <c r="H20" s="107">
        <f>E20*5</f>
        <v>900</v>
      </c>
      <c r="I20" s="108">
        <f>H20/D20+G20</f>
        <v>286.12</v>
      </c>
      <c r="J20" s="90"/>
      <c r="K20" s="109">
        <v>450</v>
      </c>
      <c r="L20" s="108">
        <f>K20-I20</f>
        <v>163.88</v>
      </c>
      <c r="N20" s="49">
        <v>1000</v>
      </c>
      <c r="O20" s="19">
        <f>L20*N20</f>
        <v>163880</v>
      </c>
    </row>
    <row r="21" spans="1:15" ht="15">
      <c r="A21" s="96" t="s">
        <v>153</v>
      </c>
      <c r="B21" s="105">
        <v>2</v>
      </c>
      <c r="C21" s="105">
        <v>70</v>
      </c>
      <c r="D21" s="105">
        <v>200</v>
      </c>
      <c r="E21" s="106">
        <v>240</v>
      </c>
      <c r="F21" s="90"/>
      <c r="G21" s="94">
        <f>((B21*B5)+(C21*$B$8))/D21</f>
        <v>270.7</v>
      </c>
      <c r="H21" s="107">
        <f>E21*5</f>
        <v>1200</v>
      </c>
      <c r="I21" s="108">
        <f>H21/D21+G21</f>
        <v>276.7</v>
      </c>
      <c r="J21" s="90"/>
      <c r="K21" s="109">
        <v>350</v>
      </c>
      <c r="L21" s="108">
        <f>K21-I21</f>
        <v>73.30000000000001</v>
      </c>
      <c r="N21" s="49">
        <v>1000</v>
      </c>
      <c r="O21" s="19">
        <f>L21*N21</f>
        <v>73300.00000000001</v>
      </c>
    </row>
    <row r="22" spans="1:15" ht="15.75" thickBot="1">
      <c r="A22" s="110" t="s">
        <v>154</v>
      </c>
      <c r="B22" s="111">
        <v>2</v>
      </c>
      <c r="C22" s="111">
        <v>50</v>
      </c>
      <c r="D22" s="111">
        <v>200</v>
      </c>
      <c r="E22" s="112">
        <v>300</v>
      </c>
      <c r="F22" s="90"/>
      <c r="G22" s="98">
        <f>((B22*B6)+(C22*$B$8))/D22</f>
        <v>245.5</v>
      </c>
      <c r="H22" s="107">
        <f>E22*5</f>
        <v>1500</v>
      </c>
      <c r="I22" s="113">
        <f>H22/D22+G22</f>
        <v>253</v>
      </c>
      <c r="J22" s="90"/>
      <c r="K22" s="114">
        <v>345</v>
      </c>
      <c r="L22" s="113">
        <f>K22-I22</f>
        <v>92</v>
      </c>
      <c r="N22" s="49">
        <v>1000</v>
      </c>
      <c r="O22" s="19">
        <f>L22*N22</f>
        <v>92000</v>
      </c>
    </row>
    <row r="23" spans="1:12" ht="1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6" ht="15">
      <c r="M26" s="1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D10"/>
  <sheetViews>
    <sheetView workbookViewId="0" topLeftCell="A1">
      <selection activeCell="F26" sqref="F26"/>
    </sheetView>
  </sheetViews>
  <sheetFormatPr defaultColWidth="9.140625" defaultRowHeight="15"/>
  <cols>
    <col min="2" max="4" width="12.28125" style="0" bestFit="1" customWidth="1"/>
  </cols>
  <sheetData>
    <row r="1" spans="1:4" ht="15">
      <c r="A1" s="149"/>
      <c r="B1" s="151" t="s">
        <v>167</v>
      </c>
      <c r="C1" s="151"/>
      <c r="D1" s="152"/>
    </row>
    <row r="2" spans="1:4" ht="15.75" thickBot="1">
      <c r="A2" s="150"/>
      <c r="B2" s="116" t="s">
        <v>168</v>
      </c>
      <c r="C2" s="42" t="s">
        <v>169</v>
      </c>
      <c r="D2" s="117" t="s">
        <v>170</v>
      </c>
    </row>
    <row r="3" spans="1:4" ht="15">
      <c r="A3" s="118">
        <v>10</v>
      </c>
      <c r="B3" s="119">
        <v>13000000</v>
      </c>
      <c r="C3" s="120">
        <v>13000000</v>
      </c>
      <c r="D3" s="121">
        <v>10000000</v>
      </c>
    </row>
    <row r="4" spans="1:4" ht="15">
      <c r="A4" s="122">
        <v>11</v>
      </c>
      <c r="B4" s="123">
        <v>190000000</v>
      </c>
      <c r="C4" s="67">
        <v>94000000</v>
      </c>
      <c r="D4" s="68">
        <v>100000000</v>
      </c>
    </row>
    <row r="5" spans="1:4" ht="15">
      <c r="A5" s="122">
        <v>12</v>
      </c>
      <c r="B5" s="123">
        <v>378500000</v>
      </c>
      <c r="C5" s="67">
        <v>300000000</v>
      </c>
      <c r="D5" s="68">
        <v>280000000</v>
      </c>
    </row>
    <row r="6" spans="1:4" ht="15">
      <c r="A6" s="122">
        <v>13</v>
      </c>
      <c r="B6" s="123">
        <v>480000000</v>
      </c>
      <c r="C6" s="67">
        <v>400000000</v>
      </c>
      <c r="D6" s="68">
        <v>450000000</v>
      </c>
    </row>
    <row r="7" spans="1:4" ht="15">
      <c r="A7" s="122">
        <v>14</v>
      </c>
      <c r="B7" s="123">
        <v>700000000</v>
      </c>
      <c r="C7" s="67">
        <v>510000000</v>
      </c>
      <c r="D7" s="68">
        <v>619000000</v>
      </c>
    </row>
    <row r="8" spans="1:4" ht="15">
      <c r="A8" s="122">
        <v>15</v>
      </c>
      <c r="B8" s="123">
        <v>759000000</v>
      </c>
      <c r="C8" s="67">
        <v>950000000</v>
      </c>
      <c r="D8" s="68">
        <v>850000000</v>
      </c>
    </row>
    <row r="9" spans="1:4" ht="15">
      <c r="A9" s="122">
        <v>16</v>
      </c>
      <c r="B9" s="123">
        <v>1730000000</v>
      </c>
      <c r="C9" s="67">
        <v>1677000000</v>
      </c>
      <c r="D9" s="68">
        <v>1349000000</v>
      </c>
    </row>
    <row r="10" spans="1:4" ht="15.75" thickBot="1">
      <c r="A10" s="124">
        <v>17</v>
      </c>
      <c r="B10" s="125">
        <v>2600000000</v>
      </c>
      <c r="C10" s="126">
        <v>3100000000</v>
      </c>
      <c r="D10" s="69">
        <v>2600000000</v>
      </c>
    </row>
  </sheetData>
  <mergeCells count="2">
    <mergeCell ref="A1:A2"/>
    <mergeCell ref="B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C6"/>
  <sheetViews>
    <sheetView workbookViewId="0" topLeftCell="A1">
      <selection activeCell="F26" sqref="F26"/>
    </sheetView>
  </sheetViews>
  <sheetFormatPr defaultColWidth="9.140625" defaultRowHeight="15"/>
  <cols>
    <col min="3" max="3" width="10.00390625" style="0" bestFit="1" customWidth="1"/>
  </cols>
  <sheetData>
    <row r="1" spans="1:3" ht="15.75" thickBot="1">
      <c r="A1" s="118"/>
      <c r="B1" s="127" t="s">
        <v>171</v>
      </c>
      <c r="C1" s="128" t="s">
        <v>172</v>
      </c>
    </row>
    <row r="2" spans="1:3" ht="15">
      <c r="A2" s="129" t="s">
        <v>150</v>
      </c>
      <c r="B2" s="130">
        <v>350000</v>
      </c>
      <c r="C2" s="131">
        <v>700000</v>
      </c>
    </row>
    <row r="3" spans="1:3" ht="15">
      <c r="A3" s="132" t="s">
        <v>151</v>
      </c>
      <c r="B3" s="133">
        <v>400000</v>
      </c>
      <c r="C3" s="134">
        <v>3000000</v>
      </c>
    </row>
    <row r="4" spans="1:3" ht="15">
      <c r="A4" s="135" t="s">
        <v>152</v>
      </c>
      <c r="B4" s="136">
        <v>450000</v>
      </c>
      <c r="C4" s="137">
        <v>6000000</v>
      </c>
    </row>
    <row r="5" spans="1:3" ht="15">
      <c r="A5" s="138" t="s">
        <v>153</v>
      </c>
      <c r="B5" s="139">
        <v>3500000</v>
      </c>
      <c r="C5" s="140">
        <v>9800000</v>
      </c>
    </row>
    <row r="6" spans="1:3" ht="15.75" thickBot="1">
      <c r="A6" s="141" t="s">
        <v>154</v>
      </c>
      <c r="B6" s="142">
        <v>4200000</v>
      </c>
      <c r="C6" s="143">
        <v>23000000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B2:C21"/>
  <sheetViews>
    <sheetView workbookViewId="0" topLeftCell="A1">
      <selection activeCell="I28" sqref="I28"/>
    </sheetView>
  </sheetViews>
  <sheetFormatPr defaultColWidth="9.140625" defaultRowHeight="15"/>
  <cols>
    <col min="1" max="1" width="2.8515625" style="0" customWidth="1"/>
    <col min="3" max="3" width="9.140625" style="14" customWidth="1"/>
  </cols>
  <sheetData>
    <row r="1" ht="9" customHeight="1" thickBot="1"/>
    <row r="2" spans="2:3" ht="15.75" thickBot="1">
      <c r="B2" s="144" t="s">
        <v>173</v>
      </c>
      <c r="C2" s="145" t="s">
        <v>174</v>
      </c>
    </row>
    <row r="3" spans="2:3" ht="15">
      <c r="B3" s="2" t="s">
        <v>175</v>
      </c>
      <c r="C3" s="18">
        <v>19800</v>
      </c>
    </row>
    <row r="4" spans="2:3" ht="15">
      <c r="B4" s="4"/>
      <c r="C4" s="19"/>
    </row>
    <row r="5" spans="2:3" ht="15">
      <c r="B5" s="4"/>
      <c r="C5" s="19"/>
    </row>
    <row r="6" spans="2:3" ht="15">
      <c r="B6" s="4"/>
      <c r="C6" s="19"/>
    </row>
    <row r="7" spans="2:3" ht="15">
      <c r="B7" s="4"/>
      <c r="C7" s="19"/>
    </row>
    <row r="8" spans="2:3" ht="15">
      <c r="B8" s="4"/>
      <c r="C8" s="19"/>
    </row>
    <row r="9" spans="2:3" ht="15">
      <c r="B9" s="4"/>
      <c r="C9" s="19"/>
    </row>
    <row r="10" spans="2:3" ht="15">
      <c r="B10" s="4"/>
      <c r="C10" s="19"/>
    </row>
    <row r="11" spans="2:3" ht="15">
      <c r="B11" s="4"/>
      <c r="C11" s="19"/>
    </row>
    <row r="12" spans="2:3" ht="15">
      <c r="B12" s="4"/>
      <c r="C12" s="19"/>
    </row>
    <row r="13" spans="2:3" ht="15">
      <c r="B13" s="4"/>
      <c r="C13" s="19"/>
    </row>
    <row r="14" spans="2:3" ht="15">
      <c r="B14" s="4"/>
      <c r="C14" s="19"/>
    </row>
    <row r="15" spans="2:3" ht="15">
      <c r="B15" s="4"/>
      <c r="C15" s="19"/>
    </row>
    <row r="16" spans="2:3" ht="15">
      <c r="B16" s="4"/>
      <c r="C16" s="19"/>
    </row>
    <row r="17" spans="2:3" ht="15">
      <c r="B17" s="4"/>
      <c r="C17" s="19"/>
    </row>
    <row r="18" spans="2:3" ht="15">
      <c r="B18" s="4"/>
      <c r="C18" s="19"/>
    </row>
    <row r="19" spans="2:3" ht="15">
      <c r="B19" s="4"/>
      <c r="C19" s="19"/>
    </row>
    <row r="20" spans="2:3" ht="15">
      <c r="B20" s="4"/>
      <c r="C20" s="19"/>
    </row>
    <row r="21" spans="2:3" ht="15.75" thickBot="1">
      <c r="B21" s="6"/>
      <c r="C21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22"/>
  <sheetViews>
    <sheetView zoomScalePageLayoutView="0" workbookViewId="0" topLeftCell="A7">
      <selection activeCell="C18" sqref="C18"/>
    </sheetView>
  </sheetViews>
  <sheetFormatPr defaultColWidth="17.57421875" defaultRowHeight="24.75" customHeight="1"/>
  <cols>
    <col min="1" max="1" width="4.8515625" style="22" customWidth="1"/>
    <col min="2" max="2" width="18.57421875" style="22" bestFit="1" customWidth="1"/>
    <col min="3" max="3" width="8.8515625" style="22" bestFit="1" customWidth="1"/>
    <col min="4" max="4" width="5.140625" style="22" customWidth="1"/>
    <col min="5" max="5" width="19.421875" style="22" bestFit="1" customWidth="1"/>
    <col min="6" max="6" width="9.8515625" style="22" bestFit="1" customWidth="1"/>
    <col min="7" max="7" width="4.7109375" style="22" customWidth="1"/>
    <col min="8" max="8" width="18.28125" style="30" bestFit="1" customWidth="1"/>
    <col min="9" max="9" width="9.8515625" style="22" bestFit="1" customWidth="1"/>
    <col min="10" max="16384" width="17.57421875" style="22" customWidth="1"/>
  </cols>
  <sheetData>
    <row r="1" spans="1:9" ht="14.25" customHeight="1" thickBot="1">
      <c r="A1" s="146" t="s">
        <v>81</v>
      </c>
      <c r="B1" s="146"/>
      <c r="C1" s="146"/>
      <c r="D1" s="146"/>
      <c r="E1" s="146"/>
      <c r="F1" s="146"/>
      <c r="G1" s="146"/>
      <c r="H1" s="146"/>
      <c r="I1" s="146"/>
    </row>
    <row r="2" spans="2:9" ht="24.75" customHeight="1">
      <c r="B2" s="2" t="s">
        <v>1</v>
      </c>
      <c r="C2" s="18">
        <v>1150</v>
      </c>
      <c r="D2" s="23"/>
      <c r="E2" s="2" t="s">
        <v>26</v>
      </c>
      <c r="F2" s="18">
        <v>15000</v>
      </c>
      <c r="G2" s="23"/>
      <c r="H2" s="26" t="s">
        <v>62</v>
      </c>
      <c r="I2" s="18">
        <v>2500000</v>
      </c>
    </row>
    <row r="3" spans="2:9" ht="24.75" customHeight="1">
      <c r="B3" s="4" t="s">
        <v>2</v>
      </c>
      <c r="C3" s="19">
        <v>500</v>
      </c>
      <c r="D3" s="24"/>
      <c r="E3" s="4" t="s">
        <v>28</v>
      </c>
      <c r="F3" s="19">
        <v>1300</v>
      </c>
      <c r="G3" s="24"/>
      <c r="H3" s="27" t="s">
        <v>64</v>
      </c>
      <c r="I3" s="19">
        <v>9000000</v>
      </c>
    </row>
    <row r="4" spans="2:9" ht="24.75" customHeight="1">
      <c r="B4" s="4" t="s">
        <v>4</v>
      </c>
      <c r="C4" s="19">
        <v>1980</v>
      </c>
      <c r="D4" s="24"/>
      <c r="E4" s="4" t="s">
        <v>5</v>
      </c>
      <c r="F4" s="19">
        <v>700</v>
      </c>
      <c r="G4" s="24"/>
      <c r="H4" s="27" t="s">
        <v>66</v>
      </c>
      <c r="I4" s="19">
        <v>7000000</v>
      </c>
    </row>
    <row r="5" spans="2:9" ht="24.75" customHeight="1">
      <c r="B5" s="4" t="s">
        <v>17</v>
      </c>
      <c r="C5" s="19">
        <v>700</v>
      </c>
      <c r="D5" s="24"/>
      <c r="E5" s="4" t="s">
        <v>13</v>
      </c>
      <c r="F5" s="19">
        <v>61000</v>
      </c>
      <c r="G5" s="24"/>
      <c r="H5" s="27" t="s">
        <v>68</v>
      </c>
      <c r="I5" s="19">
        <v>2600000</v>
      </c>
    </row>
    <row r="6" spans="2:9" ht="24.75" customHeight="1">
      <c r="B6" s="4" t="s">
        <v>18</v>
      </c>
      <c r="C6" s="19">
        <v>15000</v>
      </c>
      <c r="D6" s="24"/>
      <c r="E6" s="4" t="s">
        <v>31</v>
      </c>
      <c r="F6" s="19">
        <v>40000</v>
      </c>
      <c r="G6" s="24"/>
      <c r="H6" s="27" t="s">
        <v>70</v>
      </c>
      <c r="I6" s="19">
        <v>8500000</v>
      </c>
    </row>
    <row r="7" spans="2:9" ht="24.75" customHeight="1">
      <c r="B7" s="4" t="s">
        <v>19</v>
      </c>
      <c r="C7" s="15">
        <v>3800</v>
      </c>
      <c r="D7" s="24"/>
      <c r="E7" s="4" t="s">
        <v>33</v>
      </c>
      <c r="F7" s="19">
        <v>134000</v>
      </c>
      <c r="G7" s="24"/>
      <c r="H7" s="27" t="s">
        <v>72</v>
      </c>
      <c r="I7" s="19">
        <v>15000000</v>
      </c>
    </row>
    <row r="8" spans="2:9" ht="24.75" customHeight="1">
      <c r="B8" s="4" t="s">
        <v>14</v>
      </c>
      <c r="C8" s="19">
        <v>1000</v>
      </c>
      <c r="D8" s="24"/>
      <c r="E8" s="4" t="s">
        <v>35</v>
      </c>
      <c r="F8" s="19">
        <v>39000</v>
      </c>
      <c r="G8" s="24"/>
      <c r="H8" s="27" t="s">
        <v>74</v>
      </c>
      <c r="I8" s="19">
        <v>8400000</v>
      </c>
    </row>
    <row r="9" spans="2:9" ht="24.75" customHeight="1">
      <c r="B9" s="4" t="s">
        <v>16</v>
      </c>
      <c r="C9" s="15">
        <v>7777</v>
      </c>
      <c r="D9" s="24"/>
      <c r="E9" s="4" t="s">
        <v>6</v>
      </c>
      <c r="F9" s="19">
        <v>9000</v>
      </c>
      <c r="G9" s="24"/>
      <c r="H9" s="27" t="s">
        <v>76</v>
      </c>
      <c r="I9" s="19">
        <v>6399899</v>
      </c>
    </row>
    <row r="10" spans="2:9" ht="24.75" customHeight="1">
      <c r="B10" s="4" t="s">
        <v>20</v>
      </c>
      <c r="C10" s="19">
        <v>10000</v>
      </c>
      <c r="D10" s="24"/>
      <c r="E10" s="4" t="s">
        <v>38</v>
      </c>
      <c r="F10" s="19">
        <v>250000</v>
      </c>
      <c r="G10" s="24"/>
      <c r="H10" s="27" t="s">
        <v>0</v>
      </c>
      <c r="I10" s="19">
        <v>24950</v>
      </c>
    </row>
    <row r="11" spans="2:9" ht="24.75" customHeight="1" thickBot="1">
      <c r="B11" s="4" t="s">
        <v>12</v>
      </c>
      <c r="C11" s="19">
        <v>440</v>
      </c>
      <c r="D11" s="24"/>
      <c r="E11" s="4" t="s">
        <v>40</v>
      </c>
      <c r="F11" s="19">
        <v>500000</v>
      </c>
      <c r="G11" s="31"/>
      <c r="H11" s="28" t="s">
        <v>10</v>
      </c>
      <c r="I11" s="20">
        <v>24000000</v>
      </c>
    </row>
    <row r="12" spans="2:6" ht="24.75" customHeight="1">
      <c r="B12" s="4" t="s">
        <v>21</v>
      </c>
      <c r="C12" s="19">
        <v>71000</v>
      </c>
      <c r="D12" s="24"/>
      <c r="E12" s="4" t="s">
        <v>42</v>
      </c>
      <c r="F12" s="19">
        <v>15000</v>
      </c>
    </row>
    <row r="13" spans="2:6" ht="24.75" customHeight="1">
      <c r="B13" s="4" t="s">
        <v>9</v>
      </c>
      <c r="C13" s="19">
        <v>7000</v>
      </c>
      <c r="D13" s="24"/>
      <c r="E13" s="4" t="s">
        <v>43</v>
      </c>
      <c r="F13" s="19">
        <v>6000</v>
      </c>
    </row>
    <row r="14" spans="2:9" ht="24.75" customHeight="1">
      <c r="B14" s="4" t="s">
        <v>22</v>
      </c>
      <c r="C14" s="19">
        <v>80000</v>
      </c>
      <c r="D14" s="24"/>
      <c r="E14" s="4" t="s">
        <v>45</v>
      </c>
      <c r="F14" s="19">
        <v>210000</v>
      </c>
      <c r="G14" s="32"/>
      <c r="H14" s="29"/>
      <c r="I14"/>
    </row>
    <row r="15" spans="2:9" ht="24.75" customHeight="1">
      <c r="B15" s="4" t="s">
        <v>11</v>
      </c>
      <c r="C15" s="15">
        <v>75000</v>
      </c>
      <c r="D15" s="24"/>
      <c r="E15" s="4" t="s">
        <v>47</v>
      </c>
      <c r="F15" s="19">
        <v>6500</v>
      </c>
      <c r="G15" s="32"/>
      <c r="H15" s="29"/>
      <c r="I15"/>
    </row>
    <row r="16" spans="2:9" ht="24.75" customHeight="1">
      <c r="B16" s="4" t="s">
        <v>3</v>
      </c>
      <c r="C16" s="19">
        <v>126000</v>
      </c>
      <c r="D16" s="24"/>
      <c r="E16" s="4" t="s">
        <v>49</v>
      </c>
      <c r="F16" s="19">
        <v>10000000</v>
      </c>
      <c r="G16" s="32"/>
      <c r="I16"/>
    </row>
    <row r="17" spans="2:9" ht="24.75" customHeight="1">
      <c r="B17" s="4" t="s">
        <v>15</v>
      </c>
      <c r="C17" s="19">
        <v>46000</v>
      </c>
      <c r="D17" s="24"/>
      <c r="E17" s="4" t="s">
        <v>51</v>
      </c>
      <c r="F17" s="19">
        <v>8446999</v>
      </c>
      <c r="G17" s="32"/>
      <c r="I17"/>
    </row>
    <row r="18" spans="2:9" ht="24.75" customHeight="1">
      <c r="B18" s="4" t="s">
        <v>7</v>
      </c>
      <c r="C18" s="19">
        <v>8700</v>
      </c>
      <c r="D18" s="24"/>
      <c r="E18" s="4" t="s">
        <v>53</v>
      </c>
      <c r="F18" s="19">
        <v>2000000</v>
      </c>
      <c r="G18" s="32"/>
      <c r="H18" s="29"/>
      <c r="I18"/>
    </row>
    <row r="19" spans="2:9" ht="24.75" customHeight="1">
      <c r="B19" s="4" t="s">
        <v>23</v>
      </c>
      <c r="C19" s="19">
        <v>7000</v>
      </c>
      <c r="D19" s="24"/>
      <c r="E19" s="4" t="s">
        <v>8</v>
      </c>
      <c r="F19" s="19">
        <v>500000</v>
      </c>
      <c r="G19" s="32"/>
      <c r="H19" s="29"/>
      <c r="I19"/>
    </row>
    <row r="20" spans="2:9" ht="24.75" customHeight="1">
      <c r="B20" s="4" t="s">
        <v>24</v>
      </c>
      <c r="C20" s="19">
        <v>5000</v>
      </c>
      <c r="D20" s="24"/>
      <c r="E20" s="4" t="s">
        <v>56</v>
      </c>
      <c r="F20" s="15">
        <v>12000</v>
      </c>
      <c r="G20" s="32"/>
      <c r="H20" s="29"/>
      <c r="I20"/>
    </row>
    <row r="21" spans="2:9" ht="24.75" customHeight="1">
      <c r="B21" s="4" t="s">
        <v>25</v>
      </c>
      <c r="C21" s="19">
        <v>20000</v>
      </c>
      <c r="D21" s="24"/>
      <c r="E21" s="4" t="s">
        <v>58</v>
      </c>
      <c r="F21" s="19">
        <v>300000</v>
      </c>
      <c r="G21" s="32"/>
      <c r="H21" s="29"/>
      <c r="I21"/>
    </row>
    <row r="22" spans="2:9" ht="24.75" customHeight="1" thickBot="1">
      <c r="B22" s="6"/>
      <c r="C22" s="20"/>
      <c r="D22" s="25"/>
      <c r="E22" s="6" t="s">
        <v>60</v>
      </c>
      <c r="F22" s="20">
        <v>87000</v>
      </c>
      <c r="G22" s="32"/>
      <c r="H22" s="29"/>
      <c r="I2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J36"/>
  <sheetViews>
    <sheetView zoomScale="85" zoomScaleNormal="85" zoomScalePageLayoutView="0" workbookViewId="0" topLeftCell="B1">
      <selection activeCell="C26" sqref="C26"/>
    </sheetView>
  </sheetViews>
  <sheetFormatPr defaultColWidth="9.140625" defaultRowHeight="15"/>
  <cols>
    <col min="2" max="2" width="20.140625" style="0" bestFit="1" customWidth="1"/>
    <col min="3" max="3" width="10.28125" style="39" bestFit="1" customWidth="1"/>
    <col min="4" max="4" width="9.28125" style="0" customWidth="1"/>
    <col min="5" max="5" width="7.7109375" style="0" bestFit="1" customWidth="1"/>
    <col min="6" max="6" width="8.140625" style="0" bestFit="1" customWidth="1"/>
    <col min="7" max="7" width="4.421875" style="0" customWidth="1"/>
    <col min="8" max="8" width="7.7109375" style="0" bestFit="1" customWidth="1"/>
    <col min="9" max="10" width="7.140625" style="0" bestFit="1" customWidth="1"/>
    <col min="11" max="11" width="2.00390625" style="0" customWidth="1"/>
  </cols>
  <sheetData>
    <row r="1" spans="2:10" ht="15.75" thickBot="1">
      <c r="B1" s="147" t="s">
        <v>82</v>
      </c>
      <c r="C1" s="147"/>
      <c r="D1" s="147"/>
      <c r="E1" s="147"/>
      <c r="F1" s="147"/>
      <c r="G1" s="147"/>
      <c r="H1" s="147"/>
      <c r="I1" s="147"/>
      <c r="J1" s="147"/>
    </row>
    <row r="2" spans="2:10" ht="15">
      <c r="B2" s="2" t="s">
        <v>76</v>
      </c>
      <c r="C2" s="35">
        <f aca="true" t="shared" si="0" ref="C2:C8">E2*F2+G2*H2+I2*J2</f>
        <v>8360000</v>
      </c>
      <c r="D2" s="3" t="s">
        <v>77</v>
      </c>
      <c r="E2" s="9">
        <v>3</v>
      </c>
      <c r="F2" s="3">
        <f>цены!I5</f>
        <v>2600000</v>
      </c>
      <c r="G2" s="9">
        <v>10</v>
      </c>
      <c r="H2" s="3">
        <f>цены!C17</f>
        <v>46000</v>
      </c>
      <c r="I2" s="9">
        <v>20</v>
      </c>
      <c r="J2" s="21">
        <f>цены!C20</f>
        <v>5000</v>
      </c>
    </row>
    <row r="3" spans="2:10" ht="15">
      <c r="B3" s="4" t="s">
        <v>51</v>
      </c>
      <c r="C3" s="36">
        <f t="shared" si="0"/>
        <v>1880000</v>
      </c>
      <c r="D3" s="1" t="s">
        <v>52</v>
      </c>
      <c r="E3" s="10">
        <v>1</v>
      </c>
      <c r="F3" s="1">
        <f>цены!F11</f>
        <v>500000</v>
      </c>
      <c r="G3" s="10">
        <v>5</v>
      </c>
      <c r="H3" s="1">
        <f>цены!F7</f>
        <v>134000</v>
      </c>
      <c r="I3" s="10">
        <v>10</v>
      </c>
      <c r="J3" s="5">
        <f>цены!C12</f>
        <v>71000</v>
      </c>
    </row>
    <row r="4" spans="2:10" ht="15">
      <c r="B4" s="4" t="s">
        <v>49</v>
      </c>
      <c r="C4" s="36">
        <f t="shared" si="0"/>
        <v>990000</v>
      </c>
      <c r="D4" s="1" t="s">
        <v>50</v>
      </c>
      <c r="E4" s="10">
        <v>1</v>
      </c>
      <c r="F4" s="1">
        <f>цены!F10</f>
        <v>250000</v>
      </c>
      <c r="G4" s="10">
        <v>5</v>
      </c>
      <c r="H4" s="1">
        <f>цены!F7</f>
        <v>134000</v>
      </c>
      <c r="I4" s="10">
        <v>10</v>
      </c>
      <c r="J4" s="5">
        <f>цены!C13</f>
        <v>7000</v>
      </c>
    </row>
    <row r="5" spans="2:10" ht="15">
      <c r="B5" s="4" t="s">
        <v>31</v>
      </c>
      <c r="C5" s="36">
        <f t="shared" si="0"/>
        <v>5000</v>
      </c>
      <c r="D5" s="1" t="s">
        <v>32</v>
      </c>
      <c r="E5" s="10">
        <v>5</v>
      </c>
      <c r="F5" s="1">
        <f>цены!C8</f>
        <v>1000</v>
      </c>
      <c r="G5" s="10"/>
      <c r="H5" s="10"/>
      <c r="I5" s="10"/>
      <c r="J5" s="12"/>
    </row>
    <row r="6" spans="2:10" ht="15">
      <c r="B6" s="4" t="s">
        <v>26</v>
      </c>
      <c r="C6" s="36">
        <f t="shared" si="0"/>
        <v>11500</v>
      </c>
      <c r="D6" s="1" t="s">
        <v>27</v>
      </c>
      <c r="E6" s="10">
        <v>10</v>
      </c>
      <c r="F6" s="1">
        <f>цены!C2</f>
        <v>1150</v>
      </c>
      <c r="G6" s="10"/>
      <c r="H6" s="10"/>
      <c r="I6" s="10"/>
      <c r="J6" s="12"/>
    </row>
    <row r="7" spans="2:10" ht="15">
      <c r="B7" s="4" t="s">
        <v>5</v>
      </c>
      <c r="C7" s="36">
        <f t="shared" si="0"/>
        <v>8040</v>
      </c>
      <c r="D7" s="1" t="s">
        <v>30</v>
      </c>
      <c r="E7" s="10">
        <v>3</v>
      </c>
      <c r="F7" s="1">
        <f>цены!C4</f>
        <v>1980</v>
      </c>
      <c r="G7" s="10">
        <v>3</v>
      </c>
      <c r="H7" s="1">
        <f>цены!C5</f>
        <v>700</v>
      </c>
      <c r="I7" s="10"/>
      <c r="J7" s="12"/>
    </row>
    <row r="8" spans="2:10" ht="15">
      <c r="B8" s="4" t="s">
        <v>42</v>
      </c>
      <c r="C8" s="36">
        <f t="shared" si="0"/>
        <v>238885</v>
      </c>
      <c r="D8" s="1" t="s">
        <v>78</v>
      </c>
      <c r="E8" s="10">
        <v>5</v>
      </c>
      <c r="F8" s="1">
        <f>цены!F6</f>
        <v>40000</v>
      </c>
      <c r="G8" s="10">
        <v>5</v>
      </c>
      <c r="H8" s="15">
        <f>цены!$C$9</f>
        <v>7777</v>
      </c>
      <c r="I8" s="10"/>
      <c r="J8" s="33"/>
    </row>
    <row r="9" spans="2:10" ht="15">
      <c r="B9" s="13" t="s">
        <v>6</v>
      </c>
      <c r="C9" s="36">
        <f>(E9*F9+G9*H9)/I9</f>
        <v>15821.25</v>
      </c>
      <c r="D9" s="1" t="s">
        <v>37</v>
      </c>
      <c r="E9" s="10">
        <v>2</v>
      </c>
      <c r="F9" s="1">
        <f>цены!F5</f>
        <v>61000</v>
      </c>
      <c r="G9" s="10">
        <v>25</v>
      </c>
      <c r="H9" s="1">
        <f>цены!C9</f>
        <v>7777</v>
      </c>
      <c r="I9" s="10">
        <v>20</v>
      </c>
      <c r="J9" s="12"/>
    </row>
    <row r="10" spans="2:10" ht="15">
      <c r="B10" s="4" t="s">
        <v>47</v>
      </c>
      <c r="C10" s="36">
        <f aca="true" t="shared" si="1" ref="C10:C19">E10*F10+G10*H10+I10*J10</f>
        <v>49120</v>
      </c>
      <c r="D10" s="1" t="s">
        <v>48</v>
      </c>
      <c r="E10" s="10">
        <v>4</v>
      </c>
      <c r="F10" s="1">
        <f>цены!F3</f>
        <v>1300</v>
      </c>
      <c r="G10" s="10">
        <v>4</v>
      </c>
      <c r="H10" s="1">
        <f>цены!F9</f>
        <v>9000</v>
      </c>
      <c r="I10" s="10">
        <v>4</v>
      </c>
      <c r="J10" s="5">
        <f>цены!C4</f>
        <v>1980</v>
      </c>
    </row>
    <row r="11" spans="2:10" ht="15">
      <c r="B11" s="4" t="s">
        <v>64</v>
      </c>
      <c r="C11" s="36">
        <f t="shared" si="1"/>
        <v>17337498</v>
      </c>
      <c r="D11" s="1" t="s">
        <v>65</v>
      </c>
      <c r="E11" s="10">
        <v>2</v>
      </c>
      <c r="F11" s="1">
        <f>цены!F17</f>
        <v>8446999</v>
      </c>
      <c r="G11" s="10">
        <v>20</v>
      </c>
      <c r="H11" s="1">
        <f>цены!C21</f>
        <v>20000</v>
      </c>
      <c r="I11" s="10">
        <v>5</v>
      </c>
      <c r="J11" s="5">
        <f>цены!C18</f>
        <v>8700</v>
      </c>
    </row>
    <row r="12" spans="2:10" ht="15">
      <c r="B12" s="4" t="s">
        <v>60</v>
      </c>
      <c r="C12" s="36">
        <f t="shared" si="1"/>
        <v>95000</v>
      </c>
      <c r="D12" s="1" t="s">
        <v>61</v>
      </c>
      <c r="E12" s="10">
        <v>5</v>
      </c>
      <c r="F12" s="1">
        <f>цены!F20</f>
        <v>12000</v>
      </c>
      <c r="G12" s="10">
        <v>5</v>
      </c>
      <c r="H12" s="1">
        <f>цены!C13</f>
        <v>7000</v>
      </c>
      <c r="I12" s="10"/>
      <c r="J12" s="12"/>
    </row>
    <row r="13" spans="2:10" ht="15">
      <c r="B13" s="4" t="s">
        <v>43</v>
      </c>
      <c r="C13" s="36">
        <f t="shared" si="1"/>
        <v>45000</v>
      </c>
      <c r="D13" s="1" t="s">
        <v>44</v>
      </c>
      <c r="E13" s="10">
        <v>1</v>
      </c>
      <c r="F13" s="1">
        <f>цены!F2</f>
        <v>15000</v>
      </c>
      <c r="G13" s="10">
        <v>3</v>
      </c>
      <c r="H13" s="1">
        <f>цены!C10</f>
        <v>10000</v>
      </c>
      <c r="I13" s="10"/>
      <c r="J13" s="12"/>
    </row>
    <row r="14" spans="2:10" ht="15">
      <c r="B14" s="4" t="s">
        <v>28</v>
      </c>
      <c r="C14" s="36">
        <f t="shared" si="1"/>
        <v>3000</v>
      </c>
      <c r="D14" s="1" t="s">
        <v>29</v>
      </c>
      <c r="E14" s="10">
        <v>6</v>
      </c>
      <c r="F14" s="1">
        <f>цены!C3</f>
        <v>500</v>
      </c>
      <c r="G14" s="10"/>
      <c r="H14" s="10"/>
      <c r="I14" s="10"/>
      <c r="J14" s="12"/>
    </row>
    <row r="15" spans="2:10" ht="15">
      <c r="B15" s="4" t="s">
        <v>70</v>
      </c>
      <c r="C15" s="36">
        <f t="shared" si="1"/>
        <v>2295000</v>
      </c>
      <c r="D15" s="1" t="s">
        <v>71</v>
      </c>
      <c r="E15" s="10">
        <v>40</v>
      </c>
      <c r="F15" s="1">
        <f>цены!F9</f>
        <v>9000</v>
      </c>
      <c r="G15" s="10">
        <v>10</v>
      </c>
      <c r="H15" s="1">
        <f>цены!F22</f>
        <v>87000</v>
      </c>
      <c r="I15" s="10">
        <v>15</v>
      </c>
      <c r="J15" s="5">
        <f>цены!C12</f>
        <v>71000</v>
      </c>
    </row>
    <row r="16" spans="2:10" ht="15">
      <c r="B16" s="4" t="s">
        <v>68</v>
      </c>
      <c r="C16" s="36">
        <f t="shared" si="1"/>
        <v>204000</v>
      </c>
      <c r="D16" s="1" t="s">
        <v>69</v>
      </c>
      <c r="E16" s="10">
        <v>4</v>
      </c>
      <c r="F16" s="1">
        <f>цены!F8</f>
        <v>39000</v>
      </c>
      <c r="G16" s="10">
        <v>4</v>
      </c>
      <c r="H16" s="1">
        <f>цены!C19</f>
        <v>7000</v>
      </c>
      <c r="I16" s="10">
        <v>4</v>
      </c>
      <c r="J16" s="5">
        <f>цены!C20</f>
        <v>5000</v>
      </c>
    </row>
    <row r="17" spans="2:10" ht="15">
      <c r="B17" s="4" t="s">
        <v>66</v>
      </c>
      <c r="C17" s="36">
        <f t="shared" si="1"/>
        <v>1590000</v>
      </c>
      <c r="D17" s="1" t="s">
        <v>67</v>
      </c>
      <c r="E17" s="10">
        <v>10</v>
      </c>
      <c r="F17" s="1">
        <f>цены!F7</f>
        <v>134000</v>
      </c>
      <c r="G17" s="10">
        <v>10</v>
      </c>
      <c r="H17" s="1">
        <f>цены!C20</f>
        <v>5000</v>
      </c>
      <c r="I17" s="10">
        <v>10</v>
      </c>
      <c r="J17" s="5">
        <f>цены!C21</f>
        <v>20000</v>
      </c>
    </row>
    <row r="18" spans="2:10" ht="15">
      <c r="B18" s="4" t="s">
        <v>62</v>
      </c>
      <c r="C18" s="36">
        <f t="shared" si="1"/>
        <v>10700000</v>
      </c>
      <c r="D18" s="1" t="s">
        <v>63</v>
      </c>
      <c r="E18" s="10">
        <v>1</v>
      </c>
      <c r="F18" s="1">
        <f>цены!F16</f>
        <v>10000000</v>
      </c>
      <c r="G18" s="10">
        <v>10</v>
      </c>
      <c r="H18" s="1">
        <f>цены!C19</f>
        <v>7000</v>
      </c>
      <c r="I18" s="10">
        <v>5</v>
      </c>
      <c r="J18" s="5">
        <f>цены!C16</f>
        <v>126000</v>
      </c>
    </row>
    <row r="19" spans="2:10" ht="15">
      <c r="B19" s="4" t="s">
        <v>8</v>
      </c>
      <c r="C19" s="36">
        <f t="shared" si="1"/>
        <v>198000</v>
      </c>
      <c r="D19" s="1" t="s">
        <v>55</v>
      </c>
      <c r="E19" s="10">
        <v>10</v>
      </c>
      <c r="F19" s="1">
        <f>цены!C8</f>
        <v>1000</v>
      </c>
      <c r="G19" s="10">
        <v>10</v>
      </c>
      <c r="H19" s="1">
        <f>цены!C6</f>
        <v>15000</v>
      </c>
      <c r="I19" s="10">
        <v>10</v>
      </c>
      <c r="J19" s="5">
        <f>цены!C7</f>
        <v>3800</v>
      </c>
    </row>
    <row r="20" spans="2:10" ht="15">
      <c r="B20" s="13" t="s">
        <v>58</v>
      </c>
      <c r="C20" s="36">
        <f>(E20*F20+G20*H20)/I20</f>
        <v>9330</v>
      </c>
      <c r="D20" s="1" t="s">
        <v>59</v>
      </c>
      <c r="E20" s="10">
        <v>20</v>
      </c>
      <c r="F20" s="1">
        <f>цены!F9</f>
        <v>9000</v>
      </c>
      <c r="G20" s="10">
        <v>15</v>
      </c>
      <c r="H20" s="1">
        <f>цены!C11</f>
        <v>440</v>
      </c>
      <c r="I20" s="10">
        <v>20</v>
      </c>
      <c r="J20" s="12"/>
    </row>
    <row r="21" spans="2:10" ht="15">
      <c r="B21" s="4" t="s">
        <v>56</v>
      </c>
      <c r="C21" s="36">
        <f aca="true" t="shared" si="2" ref="C21:C30">E21*F21+G21*H21+I21*J21</f>
        <v>96770</v>
      </c>
      <c r="D21" s="1" t="s">
        <v>57</v>
      </c>
      <c r="E21" s="10">
        <v>10</v>
      </c>
      <c r="F21" s="1">
        <f>цены!C9</f>
        <v>7777</v>
      </c>
      <c r="G21" s="10">
        <v>5</v>
      </c>
      <c r="H21" s="1">
        <f>цены!C7</f>
        <v>3800</v>
      </c>
      <c r="I21" s="10"/>
      <c r="J21" s="12"/>
    </row>
    <row r="22" spans="2:10" ht="15">
      <c r="B22" s="4" t="s">
        <v>45</v>
      </c>
      <c r="C22" s="36">
        <f t="shared" si="2"/>
        <v>263000</v>
      </c>
      <c r="D22" s="1" t="s">
        <v>46</v>
      </c>
      <c r="E22" s="10">
        <v>1</v>
      </c>
      <c r="F22" s="1">
        <f>цены!F7</f>
        <v>134000</v>
      </c>
      <c r="G22" s="10">
        <v>2</v>
      </c>
      <c r="H22" s="1">
        <f>цены!F5</f>
        <v>61000</v>
      </c>
      <c r="I22" s="10">
        <v>1</v>
      </c>
      <c r="J22" s="5">
        <f>цены!C13</f>
        <v>7000</v>
      </c>
    </row>
    <row r="23" spans="2:10" ht="15">
      <c r="B23" s="4" t="s">
        <v>53</v>
      </c>
      <c r="C23" s="36">
        <f t="shared" si="2"/>
        <v>344280</v>
      </c>
      <c r="D23" s="1" t="s">
        <v>54</v>
      </c>
      <c r="E23" s="10">
        <v>1</v>
      </c>
      <c r="F23" s="1">
        <f>цены!F8</f>
        <v>39000</v>
      </c>
      <c r="G23" s="10">
        <v>4</v>
      </c>
      <c r="H23" s="15">
        <f>цены!C15</f>
        <v>75000</v>
      </c>
      <c r="I23" s="10">
        <v>12</v>
      </c>
      <c r="J23" s="5">
        <f>цены!C11</f>
        <v>440</v>
      </c>
    </row>
    <row r="24" spans="2:10" ht="15">
      <c r="B24" s="4" t="s">
        <v>38</v>
      </c>
      <c r="C24" s="36">
        <f t="shared" si="2"/>
        <v>207900</v>
      </c>
      <c r="D24" s="1" t="s">
        <v>39</v>
      </c>
      <c r="E24" s="10">
        <v>5</v>
      </c>
      <c r="F24" s="1">
        <f>цены!F6</f>
        <v>40000</v>
      </c>
      <c r="G24" s="10">
        <v>5</v>
      </c>
      <c r="H24" s="1">
        <f>цены!F4</f>
        <v>700</v>
      </c>
      <c r="I24" s="10">
        <v>10</v>
      </c>
      <c r="J24" s="5">
        <f>цены!C11</f>
        <v>440</v>
      </c>
    </row>
    <row r="25" spans="2:10" ht="15">
      <c r="B25" s="4" t="s">
        <v>13</v>
      </c>
      <c r="C25" s="36">
        <f t="shared" si="2"/>
        <v>56400</v>
      </c>
      <c r="D25" s="1" t="s">
        <v>79</v>
      </c>
      <c r="E25" s="10">
        <v>3</v>
      </c>
      <c r="F25" s="15">
        <f>цены!$C$6</f>
        <v>15000</v>
      </c>
      <c r="G25" s="10">
        <v>3</v>
      </c>
      <c r="H25" s="15">
        <f>цены!$C$7</f>
        <v>3800</v>
      </c>
      <c r="I25" s="10"/>
      <c r="J25" s="12"/>
    </row>
    <row r="26" spans="2:10" ht="15">
      <c r="B26" s="4" t="s">
        <v>40</v>
      </c>
      <c r="C26" s="36">
        <f t="shared" si="2"/>
        <v>228900</v>
      </c>
      <c r="D26" s="1" t="s">
        <v>41</v>
      </c>
      <c r="E26" s="10">
        <v>5</v>
      </c>
      <c r="F26" s="1">
        <f>цены!F6</f>
        <v>40000</v>
      </c>
      <c r="G26" s="10">
        <v>5</v>
      </c>
      <c r="H26" s="1">
        <f>цены!C7</f>
        <v>3800</v>
      </c>
      <c r="I26" s="10">
        <v>5</v>
      </c>
      <c r="J26" s="5">
        <f>цены!C4</f>
        <v>1980</v>
      </c>
    </row>
    <row r="27" spans="2:10" ht="15">
      <c r="B27" s="4" t="s">
        <v>35</v>
      </c>
      <c r="C27" s="36">
        <f t="shared" si="2"/>
        <v>77100</v>
      </c>
      <c r="D27" s="1" t="s">
        <v>36</v>
      </c>
      <c r="E27" s="10">
        <v>1</v>
      </c>
      <c r="F27" s="1">
        <f>цены!C15</f>
        <v>75000</v>
      </c>
      <c r="G27" s="10">
        <v>3</v>
      </c>
      <c r="H27" s="15">
        <f>цены!F4</f>
        <v>700</v>
      </c>
      <c r="I27" s="10"/>
      <c r="J27" s="12"/>
    </row>
    <row r="28" spans="2:10" ht="15">
      <c r="B28" s="4" t="s">
        <v>33</v>
      </c>
      <c r="C28" s="36">
        <f t="shared" si="2"/>
        <v>170000</v>
      </c>
      <c r="D28" s="1" t="s">
        <v>34</v>
      </c>
      <c r="E28" s="10">
        <v>1</v>
      </c>
      <c r="F28" s="1">
        <f>цены!C14</f>
        <v>80000</v>
      </c>
      <c r="G28" s="10">
        <v>3</v>
      </c>
      <c r="H28" s="1">
        <f>цены!C6</f>
        <v>15000</v>
      </c>
      <c r="I28" s="10">
        <v>3</v>
      </c>
      <c r="J28" s="5">
        <f>цены!F2</f>
        <v>15000</v>
      </c>
    </row>
    <row r="29" spans="2:10" ht="15">
      <c r="B29" s="4" t="s">
        <v>74</v>
      </c>
      <c r="C29" s="36">
        <f t="shared" si="2"/>
        <v>14225540</v>
      </c>
      <c r="D29" s="1" t="s">
        <v>75</v>
      </c>
      <c r="E29" s="10">
        <v>2</v>
      </c>
      <c r="F29" s="1">
        <f>цены!I4</f>
        <v>7000000</v>
      </c>
      <c r="G29" s="10">
        <v>10</v>
      </c>
      <c r="H29" s="1">
        <f>цены!C19</f>
        <v>7000</v>
      </c>
      <c r="I29" s="10">
        <v>20</v>
      </c>
      <c r="J29" s="5">
        <f>цены!C9</f>
        <v>7777</v>
      </c>
    </row>
    <row r="30" spans="2:10" s="22" customFormat="1" ht="15.75" thickBot="1">
      <c r="B30" s="6" t="s">
        <v>72</v>
      </c>
      <c r="C30" s="37">
        <f t="shared" si="2"/>
        <v>8690499</v>
      </c>
      <c r="D30" s="7" t="s">
        <v>73</v>
      </c>
      <c r="E30" s="11">
        <v>1</v>
      </c>
      <c r="F30" s="7">
        <f>цены!F17</f>
        <v>8446999</v>
      </c>
      <c r="G30" s="11">
        <v>10</v>
      </c>
      <c r="H30" s="7">
        <f>цены!C21</f>
        <v>20000</v>
      </c>
      <c r="I30" s="11">
        <v>5</v>
      </c>
      <c r="J30" s="8">
        <f>цены!C18</f>
        <v>8700</v>
      </c>
    </row>
    <row r="31" s="22" customFormat="1" ht="15">
      <c r="C31" s="38"/>
    </row>
    <row r="32" s="22" customFormat="1" ht="15">
      <c r="C32" s="38"/>
    </row>
    <row r="33" s="22" customFormat="1" ht="15">
      <c r="C33" s="38"/>
    </row>
    <row r="34" s="22" customFormat="1" ht="15">
      <c r="C34" s="38"/>
    </row>
    <row r="35" s="22" customFormat="1" ht="15">
      <c r="C35" s="38"/>
    </row>
    <row r="36" s="22" customFormat="1" ht="15">
      <c r="C36" s="38"/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J36"/>
  <sheetViews>
    <sheetView zoomScale="85" zoomScaleNormal="85" zoomScalePageLayoutView="0" workbookViewId="0" topLeftCell="A4">
      <selection activeCell="C30" sqref="C30"/>
    </sheetView>
  </sheetViews>
  <sheetFormatPr defaultColWidth="4.00390625" defaultRowHeight="15"/>
  <cols>
    <col min="1" max="1" width="4.00390625" style="0" customWidth="1"/>
    <col min="2" max="2" width="19.421875" style="0" bestFit="1" customWidth="1"/>
    <col min="3" max="3" width="9.8515625" style="14" bestFit="1" customWidth="1"/>
    <col min="4" max="4" width="52.8515625" style="0" bestFit="1" customWidth="1"/>
    <col min="5" max="5" width="3.00390625" style="0" bestFit="1" customWidth="1"/>
    <col min="6" max="6" width="8.8515625" style="0" bestFit="1" customWidth="1"/>
    <col min="7" max="7" width="3.00390625" style="0" bestFit="1" customWidth="1"/>
    <col min="8" max="8" width="7.421875" style="0" bestFit="1" customWidth="1"/>
    <col min="9" max="9" width="3.00390625" style="0" bestFit="1" customWidth="1"/>
    <col min="10" max="10" width="7.00390625" style="0" bestFit="1" customWidth="1"/>
  </cols>
  <sheetData>
    <row r="1" spans="2:10" ht="15.75" thickBot="1">
      <c r="B1" s="147" t="s">
        <v>83</v>
      </c>
      <c r="C1" s="147"/>
      <c r="D1" s="147"/>
      <c r="E1" s="147"/>
      <c r="F1" s="147"/>
      <c r="G1" s="147"/>
      <c r="H1" s="147"/>
      <c r="I1" s="147"/>
      <c r="J1" s="147"/>
    </row>
    <row r="2" spans="2:10" ht="15">
      <c r="B2" s="2" t="s">
        <v>76</v>
      </c>
      <c r="C2" s="16">
        <f aca="true" t="shared" si="0" ref="C2:C8">E2*F2+G2*H2+I2*J2</f>
        <v>1893440</v>
      </c>
      <c r="D2" s="3" t="s">
        <v>77</v>
      </c>
      <c r="E2" s="9">
        <v>3</v>
      </c>
      <c r="F2" s="16">
        <f>C16</f>
        <v>444480</v>
      </c>
      <c r="G2" s="9">
        <v>10</v>
      </c>
      <c r="H2" s="3">
        <f>цены!C17</f>
        <v>46000</v>
      </c>
      <c r="I2" s="9">
        <v>20</v>
      </c>
      <c r="J2" s="21">
        <f>цены!C20</f>
        <v>5000</v>
      </c>
    </row>
    <row r="3" spans="2:10" ht="15">
      <c r="B3" s="4" t="s">
        <v>51</v>
      </c>
      <c r="C3" s="15">
        <f t="shared" si="0"/>
        <v>1561400</v>
      </c>
      <c r="D3" s="1" t="s">
        <v>52</v>
      </c>
      <c r="E3" s="10">
        <v>1</v>
      </c>
      <c r="F3" s="15">
        <f>C26</f>
        <v>53900</v>
      </c>
      <c r="G3" s="10">
        <v>5</v>
      </c>
      <c r="H3" s="15">
        <f>C28</f>
        <v>159500</v>
      </c>
      <c r="I3" s="10">
        <v>10</v>
      </c>
      <c r="J3" s="5">
        <f>цены!C12</f>
        <v>71000</v>
      </c>
    </row>
    <row r="4" spans="2:10" ht="15">
      <c r="B4" s="4" t="s">
        <v>49</v>
      </c>
      <c r="C4" s="15">
        <f t="shared" si="0"/>
        <v>937100</v>
      </c>
      <c r="D4" s="1" t="s">
        <v>50</v>
      </c>
      <c r="E4" s="10">
        <v>1</v>
      </c>
      <c r="F4" s="15">
        <f>C24</f>
        <v>69600</v>
      </c>
      <c r="G4" s="10">
        <v>5</v>
      </c>
      <c r="H4" s="15">
        <f>C28</f>
        <v>159500</v>
      </c>
      <c r="I4" s="10">
        <v>10</v>
      </c>
      <c r="J4" s="5">
        <f>цены!C13</f>
        <v>7000</v>
      </c>
    </row>
    <row r="5" spans="2:10" ht="15">
      <c r="B5" s="4" t="s">
        <v>31</v>
      </c>
      <c r="C5" s="15">
        <f t="shared" si="0"/>
        <v>5000</v>
      </c>
      <c r="D5" s="1" t="s">
        <v>32</v>
      </c>
      <c r="E5" s="10">
        <v>5</v>
      </c>
      <c r="F5" s="1">
        <f>цены!C8</f>
        <v>1000</v>
      </c>
      <c r="G5" s="10"/>
      <c r="H5" s="10"/>
      <c r="I5" s="10"/>
      <c r="J5" s="12"/>
    </row>
    <row r="6" spans="2:10" ht="15">
      <c r="B6" s="4" t="s">
        <v>26</v>
      </c>
      <c r="C6" s="15">
        <f t="shared" si="0"/>
        <v>11500</v>
      </c>
      <c r="D6" s="1" t="s">
        <v>27</v>
      </c>
      <c r="E6" s="10">
        <v>10</v>
      </c>
      <c r="F6" s="1">
        <f>цены!C2</f>
        <v>1150</v>
      </c>
      <c r="G6" s="10"/>
      <c r="H6" s="10"/>
      <c r="I6" s="10"/>
      <c r="J6" s="12"/>
    </row>
    <row r="7" spans="2:10" ht="15">
      <c r="B7" s="4" t="s">
        <v>5</v>
      </c>
      <c r="C7" s="15">
        <f t="shared" si="0"/>
        <v>8040</v>
      </c>
      <c r="D7" s="1" t="s">
        <v>30</v>
      </c>
      <c r="E7" s="10">
        <v>3</v>
      </c>
      <c r="F7" s="1">
        <f>цены!C4</f>
        <v>1980</v>
      </c>
      <c r="G7" s="10">
        <v>3</v>
      </c>
      <c r="H7" s="1">
        <f>цены!C5</f>
        <v>700</v>
      </c>
      <c r="I7" s="10"/>
      <c r="J7" s="12"/>
    </row>
    <row r="8" spans="2:10" ht="15">
      <c r="B8" s="4" t="s">
        <v>42</v>
      </c>
      <c r="C8" s="15">
        <f t="shared" si="0"/>
        <v>63885</v>
      </c>
      <c r="D8" s="1" t="s">
        <v>78</v>
      </c>
      <c r="E8" s="10">
        <v>5</v>
      </c>
      <c r="F8" s="15">
        <f>C5</f>
        <v>5000</v>
      </c>
      <c r="G8" s="10">
        <v>5</v>
      </c>
      <c r="H8" s="15">
        <f>цены!$C$9</f>
        <v>7777</v>
      </c>
      <c r="I8" s="10"/>
      <c r="J8" s="33"/>
    </row>
    <row r="9" spans="2:10" ht="15">
      <c r="B9" s="13" t="s">
        <v>6</v>
      </c>
      <c r="C9" s="15">
        <f>(E9*F9+G9*H9)/I9</f>
        <v>15361.25</v>
      </c>
      <c r="D9" s="1" t="s">
        <v>37</v>
      </c>
      <c r="E9" s="10">
        <v>2</v>
      </c>
      <c r="F9" s="15">
        <f>C25</f>
        <v>56400</v>
      </c>
      <c r="G9" s="10">
        <v>25</v>
      </c>
      <c r="H9" s="1">
        <f>цены!C9</f>
        <v>7777</v>
      </c>
      <c r="I9" s="10">
        <v>20</v>
      </c>
      <c r="J9" s="12"/>
    </row>
    <row r="10" spans="2:10" ht="15">
      <c r="B10" s="4" t="s">
        <v>47</v>
      </c>
      <c r="C10" s="15">
        <f aca="true" t="shared" si="1" ref="C10:C19">E10*F10+G10*H10+I10*J10</f>
        <v>81365</v>
      </c>
      <c r="D10" s="1" t="s">
        <v>48</v>
      </c>
      <c r="E10" s="10">
        <v>4</v>
      </c>
      <c r="F10" s="15">
        <f>C14</f>
        <v>3000</v>
      </c>
      <c r="G10" s="10">
        <v>4</v>
      </c>
      <c r="H10" s="15">
        <f>C9</f>
        <v>15361.25</v>
      </c>
      <c r="I10" s="10">
        <v>4</v>
      </c>
      <c r="J10" s="5">
        <f>цены!C4</f>
        <v>1980</v>
      </c>
    </row>
    <row r="11" spans="2:10" ht="15">
      <c r="B11" s="4" t="s">
        <v>64</v>
      </c>
      <c r="C11" s="15">
        <f t="shared" si="1"/>
        <v>3566300</v>
      </c>
      <c r="D11" s="1" t="s">
        <v>65</v>
      </c>
      <c r="E11" s="10">
        <v>2</v>
      </c>
      <c r="F11" s="15">
        <f>C3</f>
        <v>1561400</v>
      </c>
      <c r="G11" s="10">
        <v>20</v>
      </c>
      <c r="H11" s="1">
        <f>цены!C21</f>
        <v>20000</v>
      </c>
      <c r="I11" s="10">
        <v>5</v>
      </c>
      <c r="J11" s="5">
        <f>цены!C18</f>
        <v>8700</v>
      </c>
    </row>
    <row r="12" spans="2:10" ht="15">
      <c r="B12" s="4" t="s">
        <v>60</v>
      </c>
      <c r="C12" s="15">
        <f t="shared" si="1"/>
        <v>518850</v>
      </c>
      <c r="D12" s="1" t="s">
        <v>61</v>
      </c>
      <c r="E12" s="10">
        <v>5</v>
      </c>
      <c r="F12" s="15">
        <f>C21</f>
        <v>96770</v>
      </c>
      <c r="G12" s="10">
        <v>5</v>
      </c>
      <c r="H12" s="1">
        <f>цены!C13</f>
        <v>7000</v>
      </c>
      <c r="I12" s="10"/>
      <c r="J12" s="12"/>
    </row>
    <row r="13" spans="2:10" ht="15">
      <c r="B13" s="4" t="s">
        <v>43</v>
      </c>
      <c r="C13" s="15">
        <f t="shared" si="1"/>
        <v>41500</v>
      </c>
      <c r="D13" s="1" t="s">
        <v>44</v>
      </c>
      <c r="E13" s="10">
        <v>1</v>
      </c>
      <c r="F13" s="15">
        <f>C6</f>
        <v>11500</v>
      </c>
      <c r="G13" s="10">
        <v>3</v>
      </c>
      <c r="H13" s="1">
        <f>цены!C10</f>
        <v>10000</v>
      </c>
      <c r="I13" s="10"/>
      <c r="J13" s="12"/>
    </row>
    <row r="14" spans="2:10" ht="15">
      <c r="B14" s="4" t="s">
        <v>28</v>
      </c>
      <c r="C14" s="15">
        <f t="shared" si="1"/>
        <v>3000</v>
      </c>
      <c r="D14" s="1" t="s">
        <v>29</v>
      </c>
      <c r="E14" s="10">
        <v>6</v>
      </c>
      <c r="F14" s="1">
        <f>цены!C3</f>
        <v>500</v>
      </c>
      <c r="G14" s="10"/>
      <c r="H14" s="10"/>
      <c r="I14" s="10"/>
      <c r="J14" s="12"/>
    </row>
    <row r="15" spans="2:10" ht="15">
      <c r="B15" s="4" t="s">
        <v>70</v>
      </c>
      <c r="C15" s="15">
        <f t="shared" si="1"/>
        <v>6867950</v>
      </c>
      <c r="D15" s="1" t="s">
        <v>71</v>
      </c>
      <c r="E15" s="10">
        <v>40</v>
      </c>
      <c r="F15" s="15">
        <f>C9</f>
        <v>15361.25</v>
      </c>
      <c r="G15" s="10">
        <v>10</v>
      </c>
      <c r="H15" s="15">
        <f>C12</f>
        <v>518850</v>
      </c>
      <c r="I15" s="10">
        <v>15</v>
      </c>
      <c r="J15" s="5">
        <f>цены!C12</f>
        <v>71000</v>
      </c>
    </row>
    <row r="16" spans="2:10" ht="15">
      <c r="B16" s="4" t="s">
        <v>68</v>
      </c>
      <c r="C16" s="15">
        <f t="shared" si="1"/>
        <v>444480</v>
      </c>
      <c r="D16" s="1" t="s">
        <v>69</v>
      </c>
      <c r="E16" s="10">
        <v>4</v>
      </c>
      <c r="F16" s="15">
        <f>C27</f>
        <v>99120</v>
      </c>
      <c r="G16" s="10">
        <v>4</v>
      </c>
      <c r="H16" s="1">
        <f>цены!C19</f>
        <v>7000</v>
      </c>
      <c r="I16" s="10">
        <v>4</v>
      </c>
      <c r="J16" s="5">
        <f>цены!C20</f>
        <v>5000</v>
      </c>
    </row>
    <row r="17" spans="2:10" ht="15">
      <c r="B17" s="4" t="s">
        <v>66</v>
      </c>
      <c r="C17" s="15">
        <f t="shared" si="1"/>
        <v>1845000</v>
      </c>
      <c r="D17" s="1" t="s">
        <v>67</v>
      </c>
      <c r="E17" s="10">
        <v>10</v>
      </c>
      <c r="F17" s="15">
        <f>C28</f>
        <v>159500</v>
      </c>
      <c r="G17" s="10">
        <v>10</v>
      </c>
      <c r="H17" s="1">
        <f>цены!C20</f>
        <v>5000</v>
      </c>
      <c r="I17" s="10">
        <v>10</v>
      </c>
      <c r="J17" s="5">
        <f>цены!C21</f>
        <v>20000</v>
      </c>
    </row>
    <row r="18" spans="2:10" ht="15">
      <c r="B18" s="4" t="s">
        <v>62</v>
      </c>
      <c r="C18" s="15">
        <f t="shared" si="1"/>
        <v>1637100</v>
      </c>
      <c r="D18" s="1" t="s">
        <v>63</v>
      </c>
      <c r="E18" s="10">
        <v>1</v>
      </c>
      <c r="F18" s="15">
        <f>C4</f>
        <v>937100</v>
      </c>
      <c r="G18" s="10">
        <v>10</v>
      </c>
      <c r="H18" s="1">
        <f>цены!C19</f>
        <v>7000</v>
      </c>
      <c r="I18" s="10">
        <v>5</v>
      </c>
      <c r="J18" s="5">
        <f>цены!C16</f>
        <v>126000</v>
      </c>
    </row>
    <row r="19" spans="2:10" ht="15">
      <c r="B19" s="4" t="s">
        <v>8</v>
      </c>
      <c r="C19" s="15">
        <f t="shared" si="1"/>
        <v>198000</v>
      </c>
      <c r="D19" s="1" t="s">
        <v>55</v>
      </c>
      <c r="E19" s="10">
        <v>10</v>
      </c>
      <c r="F19" s="1">
        <f>цены!C8</f>
        <v>1000</v>
      </c>
      <c r="G19" s="10">
        <v>10</v>
      </c>
      <c r="H19" s="1">
        <f>цены!C6</f>
        <v>15000</v>
      </c>
      <c r="I19" s="10">
        <v>10</v>
      </c>
      <c r="J19" s="5">
        <f>цены!C7</f>
        <v>3800</v>
      </c>
    </row>
    <row r="20" spans="2:10" ht="15">
      <c r="B20" s="13" t="s">
        <v>58</v>
      </c>
      <c r="C20" s="15">
        <f>(E20*F20+G20*H20)/I20</f>
        <v>15691.25</v>
      </c>
      <c r="D20" s="1" t="s">
        <v>59</v>
      </c>
      <c r="E20" s="10">
        <v>20</v>
      </c>
      <c r="F20" s="15">
        <f>C9</f>
        <v>15361.25</v>
      </c>
      <c r="G20" s="10">
        <v>15</v>
      </c>
      <c r="H20" s="1">
        <f>цены!C11</f>
        <v>440</v>
      </c>
      <c r="I20" s="10">
        <v>20</v>
      </c>
      <c r="J20" s="12"/>
    </row>
    <row r="21" spans="2:10" ht="15">
      <c r="B21" s="4" t="s">
        <v>56</v>
      </c>
      <c r="C21" s="15">
        <f aca="true" t="shared" si="2" ref="C21:C30">E21*F21+G21*H21+I21*J21</f>
        <v>96770</v>
      </c>
      <c r="D21" s="1" t="s">
        <v>57</v>
      </c>
      <c r="E21" s="10">
        <v>10</v>
      </c>
      <c r="F21" s="1">
        <f>цены!C9</f>
        <v>7777</v>
      </c>
      <c r="G21" s="10">
        <v>5</v>
      </c>
      <c r="H21" s="1">
        <f>цены!C7</f>
        <v>3800</v>
      </c>
      <c r="I21" s="10"/>
      <c r="J21" s="12"/>
    </row>
    <row r="22" spans="2:10" ht="15">
      <c r="B22" s="4" t="s">
        <v>45</v>
      </c>
      <c r="C22" s="15">
        <f t="shared" si="2"/>
        <v>279300</v>
      </c>
      <c r="D22" s="1" t="s">
        <v>46</v>
      </c>
      <c r="E22" s="10">
        <v>1</v>
      </c>
      <c r="F22" s="15">
        <f>C28</f>
        <v>159500</v>
      </c>
      <c r="G22" s="10">
        <v>2</v>
      </c>
      <c r="H22" s="15">
        <f>C25</f>
        <v>56400</v>
      </c>
      <c r="I22" s="10">
        <v>1</v>
      </c>
      <c r="J22" s="5">
        <f>цены!C13</f>
        <v>7000</v>
      </c>
    </row>
    <row r="23" spans="2:10" ht="15">
      <c r="B23" s="4" t="s">
        <v>53</v>
      </c>
      <c r="C23" s="15">
        <f t="shared" si="2"/>
        <v>404400</v>
      </c>
      <c r="D23" s="1" t="s">
        <v>54</v>
      </c>
      <c r="E23" s="10">
        <v>1</v>
      </c>
      <c r="F23" s="15">
        <f>C27</f>
        <v>99120</v>
      </c>
      <c r="G23" s="10">
        <v>4</v>
      </c>
      <c r="H23" s="15">
        <f>цены!C15</f>
        <v>75000</v>
      </c>
      <c r="I23" s="10">
        <v>12</v>
      </c>
      <c r="J23" s="5">
        <f>цены!C11</f>
        <v>440</v>
      </c>
    </row>
    <row r="24" spans="2:10" ht="15">
      <c r="B24" s="4" t="s">
        <v>38</v>
      </c>
      <c r="C24" s="15">
        <f t="shared" si="2"/>
        <v>69600</v>
      </c>
      <c r="D24" s="1" t="s">
        <v>39</v>
      </c>
      <c r="E24" s="10">
        <v>5</v>
      </c>
      <c r="F24" s="15">
        <f>C5</f>
        <v>5000</v>
      </c>
      <c r="G24" s="10">
        <v>5</v>
      </c>
      <c r="H24" s="15">
        <f>C7</f>
        <v>8040</v>
      </c>
      <c r="I24" s="10">
        <v>10</v>
      </c>
      <c r="J24" s="5">
        <f>цены!C11</f>
        <v>440</v>
      </c>
    </row>
    <row r="25" spans="2:10" ht="15">
      <c r="B25" s="4" t="s">
        <v>13</v>
      </c>
      <c r="C25" s="15">
        <f t="shared" si="2"/>
        <v>56400</v>
      </c>
      <c r="D25" s="1" t="s">
        <v>79</v>
      </c>
      <c r="E25" s="10">
        <v>3</v>
      </c>
      <c r="F25" s="15">
        <f>цены!$C$6</f>
        <v>15000</v>
      </c>
      <c r="G25" s="10">
        <v>3</v>
      </c>
      <c r="H25" s="15">
        <f>цены!$C$7</f>
        <v>3800</v>
      </c>
      <c r="I25" s="10"/>
      <c r="J25" s="12"/>
    </row>
    <row r="26" spans="2:10" ht="15">
      <c r="B26" s="4" t="s">
        <v>40</v>
      </c>
      <c r="C26" s="15">
        <f t="shared" si="2"/>
        <v>53900</v>
      </c>
      <c r="D26" s="1" t="s">
        <v>41</v>
      </c>
      <c r="E26" s="10">
        <v>5</v>
      </c>
      <c r="F26" s="15">
        <f>C5</f>
        <v>5000</v>
      </c>
      <c r="G26" s="10">
        <v>5</v>
      </c>
      <c r="H26" s="1">
        <f>цены!C7</f>
        <v>3800</v>
      </c>
      <c r="I26" s="10">
        <v>5</v>
      </c>
      <c r="J26" s="5">
        <f>цены!C4</f>
        <v>1980</v>
      </c>
    </row>
    <row r="27" spans="2:10" ht="15">
      <c r="B27" s="4" t="s">
        <v>35</v>
      </c>
      <c r="C27" s="15">
        <f t="shared" si="2"/>
        <v>99120</v>
      </c>
      <c r="D27" s="1" t="s">
        <v>36</v>
      </c>
      <c r="E27" s="10">
        <v>1</v>
      </c>
      <c r="F27" s="1">
        <f>цены!C15</f>
        <v>75000</v>
      </c>
      <c r="G27" s="10">
        <v>3</v>
      </c>
      <c r="H27" s="15">
        <f>C7</f>
        <v>8040</v>
      </c>
      <c r="I27" s="10"/>
      <c r="J27" s="12"/>
    </row>
    <row r="28" spans="2:10" ht="15">
      <c r="B28" s="4" t="s">
        <v>33</v>
      </c>
      <c r="C28" s="15">
        <f t="shared" si="2"/>
        <v>159500</v>
      </c>
      <c r="D28" s="1" t="s">
        <v>34</v>
      </c>
      <c r="E28" s="10">
        <v>1</v>
      </c>
      <c r="F28" s="1">
        <f>цены!C14</f>
        <v>80000</v>
      </c>
      <c r="G28" s="10">
        <v>3</v>
      </c>
      <c r="H28" s="1">
        <f>цены!C6</f>
        <v>15000</v>
      </c>
      <c r="I28" s="10">
        <v>3</v>
      </c>
      <c r="J28" s="19">
        <f>C6</f>
        <v>11500</v>
      </c>
    </row>
    <row r="29" spans="2:10" ht="15">
      <c r="B29" s="4" t="s">
        <v>74</v>
      </c>
      <c r="C29" s="15">
        <f t="shared" si="2"/>
        <v>3915540</v>
      </c>
      <c r="D29" s="1" t="s">
        <v>75</v>
      </c>
      <c r="E29" s="10">
        <v>2</v>
      </c>
      <c r="F29" s="15">
        <f>C17</f>
        <v>1845000</v>
      </c>
      <c r="G29" s="10">
        <v>10</v>
      </c>
      <c r="H29" s="1">
        <f>цены!C19</f>
        <v>7000</v>
      </c>
      <c r="I29" s="10">
        <v>20</v>
      </c>
      <c r="J29" s="5">
        <f>цены!C9</f>
        <v>7777</v>
      </c>
    </row>
    <row r="30" spans="2:10" s="22" customFormat="1" ht="15.75" thickBot="1">
      <c r="B30" s="6" t="s">
        <v>72</v>
      </c>
      <c r="C30" s="17">
        <f t="shared" si="2"/>
        <v>1804900</v>
      </c>
      <c r="D30" s="7" t="s">
        <v>73</v>
      </c>
      <c r="E30" s="11">
        <v>1</v>
      </c>
      <c r="F30" s="17">
        <f>C3</f>
        <v>1561400</v>
      </c>
      <c r="G30" s="11">
        <v>10</v>
      </c>
      <c r="H30" s="7">
        <f>цены!C21</f>
        <v>20000</v>
      </c>
      <c r="I30" s="11">
        <v>5</v>
      </c>
      <c r="J30" s="8">
        <f>цены!C18</f>
        <v>8700</v>
      </c>
    </row>
    <row r="31" s="22" customFormat="1" ht="15">
      <c r="C31" s="32"/>
    </row>
    <row r="32" s="22" customFormat="1" ht="15">
      <c r="C32" s="32"/>
    </row>
    <row r="33" s="22" customFormat="1" ht="15">
      <c r="C33" s="32"/>
    </row>
    <row r="34" s="22" customFormat="1" ht="15">
      <c r="C34" s="32"/>
    </row>
    <row r="35" s="22" customFormat="1" ht="15">
      <c r="C35" s="32"/>
    </row>
    <row r="36" s="22" customFormat="1" ht="15">
      <c r="C36" s="32"/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S37"/>
  <sheetViews>
    <sheetView zoomScale="85" zoomScaleNormal="85" zoomScalePageLayoutView="0" workbookViewId="0" topLeftCell="A1">
      <selection activeCell="D25" sqref="D25"/>
    </sheetView>
  </sheetViews>
  <sheetFormatPr defaultColWidth="4.00390625" defaultRowHeight="15"/>
  <cols>
    <col min="1" max="1" width="1.1484375" style="0" customWidth="1"/>
    <col min="2" max="2" width="4.00390625" style="0" customWidth="1"/>
    <col min="3" max="3" width="19.421875" style="0" bestFit="1" customWidth="1"/>
    <col min="4" max="4" width="9.8515625" style="14" bestFit="1" customWidth="1"/>
    <col min="5" max="5" width="22.8515625" style="0" customWidth="1"/>
    <col min="6" max="6" width="5.57421875" style="0" customWidth="1"/>
    <col min="7" max="7" width="9.28125" style="14" bestFit="1" customWidth="1"/>
    <col min="8" max="8" width="6.00390625" style="0" customWidth="1"/>
    <col min="9" max="9" width="5.28125" style="0" customWidth="1"/>
    <col min="10" max="10" width="8.140625" style="14" bestFit="1" customWidth="1"/>
    <col min="11" max="11" width="5.28125" style="0" customWidth="1"/>
    <col min="12" max="12" width="5.140625" style="0" customWidth="1"/>
    <col min="13" max="13" width="7.7109375" style="14" bestFit="1" customWidth="1"/>
    <col min="14" max="14" width="4.00390625" style="0" customWidth="1"/>
    <col min="15" max="15" width="3.8515625" style="0" customWidth="1"/>
    <col min="16" max="16" width="11.421875" style="14" bestFit="1" customWidth="1"/>
    <col min="17" max="18" width="10.28125" style="14" bestFit="1" customWidth="1"/>
  </cols>
  <sheetData>
    <row r="1" spans="2:19" ht="15">
      <c r="B1" s="2"/>
      <c r="C1" s="148" t="s">
        <v>84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S1" s="22"/>
    </row>
    <row r="2" spans="2:19" ht="69.75" thickBot="1">
      <c r="B2" s="58"/>
      <c r="C2" s="59" t="s">
        <v>92</v>
      </c>
      <c r="D2" s="84" t="s">
        <v>91</v>
      </c>
      <c r="E2" s="59" t="s">
        <v>87</v>
      </c>
      <c r="F2" s="59" t="s">
        <v>89</v>
      </c>
      <c r="G2" s="84" t="s">
        <v>88</v>
      </c>
      <c r="H2" s="59" t="s">
        <v>90</v>
      </c>
      <c r="I2" s="59" t="s">
        <v>89</v>
      </c>
      <c r="J2" s="84" t="s">
        <v>88</v>
      </c>
      <c r="K2" s="59" t="s">
        <v>90</v>
      </c>
      <c r="L2" s="59" t="s">
        <v>89</v>
      </c>
      <c r="M2" s="84" t="s">
        <v>88</v>
      </c>
      <c r="N2" s="59" t="s">
        <v>90</v>
      </c>
      <c r="O2" s="22"/>
      <c r="P2" s="32" t="s">
        <v>85</v>
      </c>
      <c r="Q2" s="32" t="s">
        <v>86</v>
      </c>
      <c r="R2" s="87" t="s">
        <v>94</v>
      </c>
      <c r="S2" s="60" t="s">
        <v>93</v>
      </c>
    </row>
    <row r="3" spans="2:19" ht="15">
      <c r="B3" s="4"/>
      <c r="C3" s="53" t="s">
        <v>76</v>
      </c>
      <c r="D3" s="54">
        <f aca="true" t="shared" si="0" ref="D3:D9">F3*G3+I3*J3+L3*M3</f>
        <v>1172000</v>
      </c>
      <c r="E3" s="53" t="s">
        <v>77</v>
      </c>
      <c r="F3" s="55">
        <v>3</v>
      </c>
      <c r="G3" s="54">
        <f>MIN(1!C16,2!C16)</f>
        <v>204000</v>
      </c>
      <c r="H3" s="56">
        <f>IF(2!C16&gt;1!C16,1,2)</f>
        <v>1</v>
      </c>
      <c r="I3" s="55">
        <v>10</v>
      </c>
      <c r="J3" s="54">
        <f>цены!C17</f>
        <v>46000</v>
      </c>
      <c r="K3" s="56"/>
      <c r="L3" s="55">
        <v>20</v>
      </c>
      <c r="M3" s="54">
        <f>цены!C20</f>
        <v>5000</v>
      </c>
      <c r="N3" s="57"/>
      <c r="P3" s="48">
        <f>D3</f>
        <v>1172000</v>
      </c>
      <c r="Q3" s="88">
        <f>цены!I9</f>
        <v>6399899</v>
      </c>
      <c r="R3" s="48">
        <f>MIN(P3,Q3)</f>
        <v>1172000</v>
      </c>
      <c r="S3" s="43">
        <f>IF(Q3&gt;P3,1,2)</f>
        <v>1</v>
      </c>
    </row>
    <row r="4" spans="2:19" ht="15">
      <c r="B4" s="4"/>
      <c r="C4" s="1" t="s">
        <v>51</v>
      </c>
      <c r="D4" s="15">
        <f t="shared" si="0"/>
        <v>1561400</v>
      </c>
      <c r="E4" s="1" t="s">
        <v>52</v>
      </c>
      <c r="F4" s="10">
        <v>1</v>
      </c>
      <c r="G4" s="15">
        <f>MIN(1!C26,2!C26)</f>
        <v>53900</v>
      </c>
      <c r="H4" s="40">
        <f>IF(2!C26&gt;1!C26,1,2)</f>
        <v>2</v>
      </c>
      <c r="I4" s="10">
        <v>5</v>
      </c>
      <c r="J4" s="15">
        <f>MIN(1!C28,2!C28)</f>
        <v>159500</v>
      </c>
      <c r="K4" s="40">
        <f>IF(2!C28&gt;1!C28,1,2)</f>
        <v>2</v>
      </c>
      <c r="L4" s="10">
        <v>10</v>
      </c>
      <c r="M4" s="15">
        <f>цены!C12</f>
        <v>71000</v>
      </c>
      <c r="N4" s="44"/>
      <c r="P4" s="49">
        <f aca="true" t="shared" si="1" ref="P4:P31">D4</f>
        <v>1561400</v>
      </c>
      <c r="Q4" s="47">
        <f>цены!F17</f>
        <v>8446999</v>
      </c>
      <c r="R4" s="49">
        <f aca="true" t="shared" si="2" ref="R4:R31">MIN(P4,Q4)</f>
        <v>1561400</v>
      </c>
      <c r="S4" s="44">
        <f aca="true" t="shared" si="3" ref="S4:S31">IF(Q4&gt;P4,1,2)</f>
        <v>1</v>
      </c>
    </row>
    <row r="5" spans="2:19" ht="15">
      <c r="B5" s="4"/>
      <c r="C5" s="1" t="s">
        <v>49</v>
      </c>
      <c r="D5" s="15">
        <f t="shared" si="0"/>
        <v>937100</v>
      </c>
      <c r="E5" s="1" t="s">
        <v>50</v>
      </c>
      <c r="F5" s="10">
        <v>1</v>
      </c>
      <c r="G5" s="15">
        <f>MIN(1!C24,2!C24)</f>
        <v>69600</v>
      </c>
      <c r="H5" s="40">
        <f>IF(2!C24&gt;1!C24,1,2)</f>
        <v>2</v>
      </c>
      <c r="I5" s="10">
        <v>5</v>
      </c>
      <c r="J5" s="15">
        <f>MIN(1!C28,2!C28)</f>
        <v>159500</v>
      </c>
      <c r="K5" s="40">
        <f>IF(2!C28&gt;1!C28,1,2)</f>
        <v>2</v>
      </c>
      <c r="L5" s="10">
        <v>10</v>
      </c>
      <c r="M5" s="15">
        <f>цены!C13</f>
        <v>7000</v>
      </c>
      <c r="N5" s="44"/>
      <c r="P5" s="49">
        <f t="shared" si="1"/>
        <v>937100</v>
      </c>
      <c r="Q5" s="47">
        <f>цены!F16</f>
        <v>10000000</v>
      </c>
      <c r="R5" s="49">
        <f t="shared" si="2"/>
        <v>937100</v>
      </c>
      <c r="S5" s="44">
        <f t="shared" si="3"/>
        <v>1</v>
      </c>
    </row>
    <row r="6" spans="2:19" ht="15">
      <c r="B6" s="4"/>
      <c r="C6" s="1" t="s">
        <v>31</v>
      </c>
      <c r="D6" s="15">
        <f t="shared" si="0"/>
        <v>5000</v>
      </c>
      <c r="E6" s="1" t="s">
        <v>32</v>
      </c>
      <c r="F6" s="10">
        <v>5</v>
      </c>
      <c r="G6" s="15">
        <f>цены!C8</f>
        <v>1000</v>
      </c>
      <c r="H6" s="40"/>
      <c r="I6" s="10"/>
      <c r="J6" s="85"/>
      <c r="K6" s="40"/>
      <c r="L6" s="10"/>
      <c r="M6" s="85"/>
      <c r="N6" s="44"/>
      <c r="P6" s="49">
        <f t="shared" si="1"/>
        <v>5000</v>
      </c>
      <c r="Q6" s="47">
        <f>цены!F6</f>
        <v>40000</v>
      </c>
      <c r="R6" s="49">
        <f t="shared" si="2"/>
        <v>5000</v>
      </c>
      <c r="S6" s="44">
        <f t="shared" si="3"/>
        <v>1</v>
      </c>
    </row>
    <row r="7" spans="2:19" ht="15">
      <c r="B7" s="4"/>
      <c r="C7" s="1" t="s">
        <v>26</v>
      </c>
      <c r="D7" s="15">
        <f t="shared" si="0"/>
        <v>11500</v>
      </c>
      <c r="E7" s="1" t="s">
        <v>27</v>
      </c>
      <c r="F7" s="10">
        <v>10</v>
      </c>
      <c r="G7" s="15">
        <f>цены!C2</f>
        <v>1150</v>
      </c>
      <c r="H7" s="40"/>
      <c r="I7" s="10"/>
      <c r="J7" s="85"/>
      <c r="K7" s="40"/>
      <c r="L7" s="10"/>
      <c r="M7" s="85"/>
      <c r="N7" s="44"/>
      <c r="P7" s="49">
        <f t="shared" si="1"/>
        <v>11500</v>
      </c>
      <c r="Q7" s="47">
        <f>цены!F2</f>
        <v>15000</v>
      </c>
      <c r="R7" s="49">
        <f t="shared" si="2"/>
        <v>11500</v>
      </c>
      <c r="S7" s="44">
        <f t="shared" si="3"/>
        <v>1</v>
      </c>
    </row>
    <row r="8" spans="2:19" ht="15">
      <c r="B8" s="4"/>
      <c r="C8" s="1" t="s">
        <v>5</v>
      </c>
      <c r="D8" s="15">
        <f t="shared" si="0"/>
        <v>8040</v>
      </c>
      <c r="E8" s="1" t="s">
        <v>30</v>
      </c>
      <c r="F8" s="10">
        <v>3</v>
      </c>
      <c r="G8" s="15">
        <f>цены!C4</f>
        <v>1980</v>
      </c>
      <c r="H8" s="40"/>
      <c r="I8" s="10">
        <v>3</v>
      </c>
      <c r="J8" s="15">
        <f>цены!C5</f>
        <v>700</v>
      </c>
      <c r="K8" s="40"/>
      <c r="L8" s="10"/>
      <c r="M8" s="85"/>
      <c r="N8" s="44"/>
      <c r="P8" s="49">
        <f t="shared" si="1"/>
        <v>8040</v>
      </c>
      <c r="Q8" s="47">
        <f>цены!F4</f>
        <v>700</v>
      </c>
      <c r="R8" s="49">
        <f t="shared" si="2"/>
        <v>700</v>
      </c>
      <c r="S8" s="44">
        <f t="shared" si="3"/>
        <v>2</v>
      </c>
    </row>
    <row r="9" spans="2:19" ht="15">
      <c r="B9" s="4"/>
      <c r="C9" s="1" t="s">
        <v>42</v>
      </c>
      <c r="D9" s="15">
        <f t="shared" si="0"/>
        <v>63885</v>
      </c>
      <c r="E9" s="1" t="s">
        <v>78</v>
      </c>
      <c r="F9" s="10">
        <v>5</v>
      </c>
      <c r="G9" s="15">
        <f>MIN(1!C5,2!C5)</f>
        <v>5000</v>
      </c>
      <c r="H9" s="40">
        <f>IF(2!C5&gt;1!C5,1,2)</f>
        <v>2</v>
      </c>
      <c r="I9" s="10">
        <v>5</v>
      </c>
      <c r="J9" s="15">
        <f>цены!$C$9</f>
        <v>7777</v>
      </c>
      <c r="K9" s="41"/>
      <c r="L9" s="10"/>
      <c r="M9" s="86"/>
      <c r="N9" s="44"/>
      <c r="P9" s="49">
        <f t="shared" si="1"/>
        <v>63885</v>
      </c>
      <c r="Q9" s="47">
        <f>цены!F12</f>
        <v>15000</v>
      </c>
      <c r="R9" s="49">
        <f t="shared" si="2"/>
        <v>15000</v>
      </c>
      <c r="S9" s="44">
        <f t="shared" si="3"/>
        <v>2</v>
      </c>
    </row>
    <row r="10" spans="2:19" ht="15">
      <c r="B10" s="4"/>
      <c r="C10" s="34" t="s">
        <v>6</v>
      </c>
      <c r="D10" s="15">
        <f>(F10*G10+I10*J10)/L10</f>
        <v>15361.25</v>
      </c>
      <c r="E10" s="1" t="s">
        <v>37</v>
      </c>
      <c r="F10" s="10">
        <v>2</v>
      </c>
      <c r="G10" s="15">
        <f>MIN(1!C25,2!C25)</f>
        <v>56400</v>
      </c>
      <c r="H10" s="40">
        <f>IF(2!C25&gt;1!C25,1,2)</f>
        <v>2</v>
      </c>
      <c r="I10" s="10">
        <v>25</v>
      </c>
      <c r="J10" s="15">
        <f>цены!C9</f>
        <v>7777</v>
      </c>
      <c r="K10" s="40"/>
      <c r="L10" s="10">
        <v>20</v>
      </c>
      <c r="M10" s="85"/>
      <c r="N10" s="44"/>
      <c r="P10" s="49">
        <f t="shared" si="1"/>
        <v>15361.25</v>
      </c>
      <c r="Q10" s="47">
        <f>цены!F9</f>
        <v>9000</v>
      </c>
      <c r="R10" s="49">
        <f t="shared" si="2"/>
        <v>9000</v>
      </c>
      <c r="S10" s="44">
        <f t="shared" si="3"/>
        <v>2</v>
      </c>
    </row>
    <row r="11" spans="2:19" ht="15">
      <c r="B11" s="4"/>
      <c r="C11" s="1" t="s">
        <v>47</v>
      </c>
      <c r="D11" s="15">
        <f aca="true" t="shared" si="4" ref="D11:D20">F11*G11+I11*J11+L11*M11</f>
        <v>81365</v>
      </c>
      <c r="E11" s="1" t="s">
        <v>48</v>
      </c>
      <c r="F11" s="10">
        <v>4</v>
      </c>
      <c r="G11" s="15">
        <f>MIN(1!C14,2!C14)</f>
        <v>3000</v>
      </c>
      <c r="H11" s="40">
        <f>IF(2!C14&gt;1!C14,1,2)</f>
        <v>2</v>
      </c>
      <c r="I11" s="10">
        <v>4</v>
      </c>
      <c r="J11" s="15">
        <f>MIN(1!C9,2!C9)</f>
        <v>15361.25</v>
      </c>
      <c r="K11" s="40">
        <f>IF(2!C9&gt;1!C9,1,2)</f>
        <v>2</v>
      </c>
      <c r="L11" s="10">
        <v>4</v>
      </c>
      <c r="M11" s="15">
        <f>цены!C4</f>
        <v>1980</v>
      </c>
      <c r="N11" s="44"/>
      <c r="P11" s="49">
        <f t="shared" si="1"/>
        <v>81365</v>
      </c>
      <c r="Q11" s="47">
        <f>цены!F15</f>
        <v>6500</v>
      </c>
      <c r="R11" s="49">
        <f t="shared" si="2"/>
        <v>6500</v>
      </c>
      <c r="S11" s="44">
        <f t="shared" si="3"/>
        <v>2</v>
      </c>
    </row>
    <row r="12" spans="2:19" ht="15">
      <c r="B12" s="4"/>
      <c r="C12" s="1" t="s">
        <v>64</v>
      </c>
      <c r="D12" s="15">
        <f t="shared" si="4"/>
        <v>3566300</v>
      </c>
      <c r="E12" s="1" t="s">
        <v>65</v>
      </c>
      <c r="F12" s="10">
        <v>2</v>
      </c>
      <c r="G12" s="15">
        <f>MIN(1!C3,2!C3)</f>
        <v>1561400</v>
      </c>
      <c r="H12" s="40">
        <f>IF(2!C3&gt;1!C3,1,2)</f>
        <v>2</v>
      </c>
      <c r="I12" s="10">
        <v>20</v>
      </c>
      <c r="J12" s="15">
        <f>цены!C21</f>
        <v>20000</v>
      </c>
      <c r="K12" s="40"/>
      <c r="L12" s="10">
        <v>5</v>
      </c>
      <c r="M12" s="15">
        <f>цены!C18</f>
        <v>8700</v>
      </c>
      <c r="N12" s="44"/>
      <c r="P12" s="49">
        <f t="shared" si="1"/>
        <v>3566300</v>
      </c>
      <c r="Q12" s="47">
        <f>цены!I3</f>
        <v>9000000</v>
      </c>
      <c r="R12" s="49">
        <f t="shared" si="2"/>
        <v>3566300</v>
      </c>
      <c r="S12" s="44">
        <f t="shared" si="3"/>
        <v>1</v>
      </c>
    </row>
    <row r="13" spans="2:19" ht="15">
      <c r="B13" s="4"/>
      <c r="C13" s="1" t="s">
        <v>60</v>
      </c>
      <c r="D13" s="15">
        <f t="shared" si="4"/>
        <v>95000</v>
      </c>
      <c r="E13" s="1" t="s">
        <v>61</v>
      </c>
      <c r="F13" s="10">
        <v>5</v>
      </c>
      <c r="G13" s="15">
        <f>MIN(1!C21,2!C21,цены!F20)</f>
        <v>12000</v>
      </c>
      <c r="H13" s="40">
        <f>IF(2!C21&gt;1!C21,1,2)</f>
        <v>2</v>
      </c>
      <c r="I13" s="10">
        <v>5</v>
      </c>
      <c r="J13" s="15">
        <f>цены!C13</f>
        <v>7000</v>
      </c>
      <c r="K13" s="40"/>
      <c r="L13" s="10"/>
      <c r="M13" s="85"/>
      <c r="N13" s="44"/>
      <c r="P13" s="49">
        <f t="shared" si="1"/>
        <v>95000</v>
      </c>
      <c r="Q13" s="47">
        <f>цены!F22</f>
        <v>87000</v>
      </c>
      <c r="R13" s="49">
        <f t="shared" si="2"/>
        <v>87000</v>
      </c>
      <c r="S13" s="44">
        <f t="shared" si="3"/>
        <v>2</v>
      </c>
    </row>
    <row r="14" spans="2:19" ht="15">
      <c r="B14" s="4"/>
      <c r="C14" s="1" t="s">
        <v>43</v>
      </c>
      <c r="D14" s="15">
        <f t="shared" si="4"/>
        <v>41500</v>
      </c>
      <c r="E14" s="1" t="s">
        <v>44</v>
      </c>
      <c r="F14" s="10">
        <v>1</v>
      </c>
      <c r="G14" s="15">
        <f>MIN(1!C6,2!C6)</f>
        <v>11500</v>
      </c>
      <c r="H14" s="40">
        <f>IF(2!C6&gt;1!C6,1,2)</f>
        <v>2</v>
      </c>
      <c r="I14" s="10">
        <v>3</v>
      </c>
      <c r="J14" s="15">
        <f>цены!C10</f>
        <v>10000</v>
      </c>
      <c r="K14" s="40"/>
      <c r="L14" s="10"/>
      <c r="M14" s="85"/>
      <c r="N14" s="44"/>
      <c r="P14" s="49">
        <f t="shared" si="1"/>
        <v>41500</v>
      </c>
      <c r="Q14" s="47">
        <f>цены!F13</f>
        <v>6000</v>
      </c>
      <c r="R14" s="49">
        <f t="shared" si="2"/>
        <v>6000</v>
      </c>
      <c r="S14" s="44">
        <f t="shared" si="3"/>
        <v>2</v>
      </c>
    </row>
    <row r="15" spans="2:19" ht="15">
      <c r="B15" s="4"/>
      <c r="C15" s="1" t="s">
        <v>28</v>
      </c>
      <c r="D15" s="15">
        <f t="shared" si="4"/>
        <v>3000</v>
      </c>
      <c r="E15" s="1" t="s">
        <v>29</v>
      </c>
      <c r="F15" s="10">
        <v>6</v>
      </c>
      <c r="G15" s="15">
        <f>цены!C3</f>
        <v>500</v>
      </c>
      <c r="H15" s="40"/>
      <c r="I15" s="10"/>
      <c r="J15" s="85"/>
      <c r="K15" s="40"/>
      <c r="L15" s="10"/>
      <c r="M15" s="85"/>
      <c r="N15" s="44"/>
      <c r="P15" s="49">
        <f t="shared" si="1"/>
        <v>3000</v>
      </c>
      <c r="Q15" s="47">
        <f>цены!F3</f>
        <v>1300</v>
      </c>
      <c r="R15" s="49">
        <f t="shared" si="2"/>
        <v>1300</v>
      </c>
      <c r="S15" s="44">
        <f t="shared" si="3"/>
        <v>2</v>
      </c>
    </row>
    <row r="16" spans="2:19" ht="15">
      <c r="B16" s="4"/>
      <c r="C16" s="1" t="s">
        <v>70</v>
      </c>
      <c r="D16" s="15">
        <f t="shared" si="4"/>
        <v>2629450</v>
      </c>
      <c r="E16" s="1" t="s">
        <v>71</v>
      </c>
      <c r="F16" s="10">
        <v>40</v>
      </c>
      <c r="G16" s="15">
        <f>MIN(1!C9,2!C9)</f>
        <v>15361.25</v>
      </c>
      <c r="H16" s="40">
        <f>IF(2!C9&gt;1!C9,1,2)</f>
        <v>2</v>
      </c>
      <c r="I16" s="10">
        <v>10</v>
      </c>
      <c r="J16" s="15">
        <f>MIN(1!C12,2!C12)</f>
        <v>95000</v>
      </c>
      <c r="K16" s="40">
        <f>IF(2!C12&gt;1!C12,1,2)</f>
        <v>1</v>
      </c>
      <c r="L16" s="10">
        <v>15</v>
      </c>
      <c r="M16" s="15">
        <f>цены!C12</f>
        <v>71000</v>
      </c>
      <c r="N16" s="44"/>
      <c r="O16" s="14"/>
      <c r="P16" s="49">
        <f t="shared" si="1"/>
        <v>2629450</v>
      </c>
      <c r="Q16" s="47">
        <f>цены!I6</f>
        <v>8500000</v>
      </c>
      <c r="R16" s="49">
        <f t="shared" si="2"/>
        <v>2629450</v>
      </c>
      <c r="S16" s="44">
        <f t="shared" si="3"/>
        <v>1</v>
      </c>
    </row>
    <row r="17" spans="2:19" ht="15">
      <c r="B17" s="4"/>
      <c r="C17" s="1" t="s">
        <v>68</v>
      </c>
      <c r="D17" s="15">
        <f t="shared" si="4"/>
        <v>356400</v>
      </c>
      <c r="E17" s="1" t="s">
        <v>69</v>
      </c>
      <c r="F17" s="10">
        <v>4</v>
      </c>
      <c r="G17" s="15">
        <f>MIN(1!C27,2!C27)</f>
        <v>77100</v>
      </c>
      <c r="H17" s="40">
        <f>IF(2!C27&gt;1!C27,1,2)</f>
        <v>1</v>
      </c>
      <c r="I17" s="10">
        <v>4</v>
      </c>
      <c r="J17" s="15">
        <f>цены!C19</f>
        <v>7000</v>
      </c>
      <c r="K17" s="40"/>
      <c r="L17" s="10">
        <v>4</v>
      </c>
      <c r="M17" s="15">
        <f>цены!C20</f>
        <v>5000</v>
      </c>
      <c r="N17" s="44"/>
      <c r="O17" s="14"/>
      <c r="P17" s="49">
        <f t="shared" si="1"/>
        <v>356400</v>
      </c>
      <c r="Q17" s="47">
        <f>цены!I5</f>
        <v>2600000</v>
      </c>
      <c r="R17" s="49">
        <f t="shared" si="2"/>
        <v>356400</v>
      </c>
      <c r="S17" s="44">
        <f t="shared" si="3"/>
        <v>1</v>
      </c>
    </row>
    <row r="18" spans="2:19" ht="15">
      <c r="B18" s="4"/>
      <c r="C18" s="1" t="s">
        <v>66</v>
      </c>
      <c r="D18" s="15">
        <f t="shared" si="4"/>
        <v>1845000</v>
      </c>
      <c r="E18" s="1" t="s">
        <v>67</v>
      </c>
      <c r="F18" s="10">
        <v>10</v>
      </c>
      <c r="G18" s="15">
        <f>MIN(1!C28,2!C28)</f>
        <v>159500</v>
      </c>
      <c r="H18" s="40">
        <f>IF(2!C28&gt;1!C28,1,2)</f>
        <v>2</v>
      </c>
      <c r="I18" s="10">
        <v>10</v>
      </c>
      <c r="J18" s="15">
        <f>цены!C20</f>
        <v>5000</v>
      </c>
      <c r="K18" s="40"/>
      <c r="L18" s="10">
        <v>10</v>
      </c>
      <c r="M18" s="15">
        <f>цены!C21</f>
        <v>20000</v>
      </c>
      <c r="N18" s="44"/>
      <c r="O18" s="14"/>
      <c r="P18" s="49">
        <f t="shared" si="1"/>
        <v>1845000</v>
      </c>
      <c r="Q18" s="47">
        <f>цены!I4</f>
        <v>7000000</v>
      </c>
      <c r="R18" s="49">
        <f t="shared" si="2"/>
        <v>1845000</v>
      </c>
      <c r="S18" s="44">
        <f t="shared" si="3"/>
        <v>1</v>
      </c>
    </row>
    <row r="19" spans="2:19" ht="15">
      <c r="B19" s="4"/>
      <c r="C19" s="1" t="s">
        <v>62</v>
      </c>
      <c r="D19" s="15">
        <f t="shared" si="4"/>
        <v>1637100</v>
      </c>
      <c r="E19" s="1" t="s">
        <v>63</v>
      </c>
      <c r="F19" s="10">
        <v>1</v>
      </c>
      <c r="G19" s="15">
        <f>MIN(1!C4,2!C4)</f>
        <v>937100</v>
      </c>
      <c r="H19" s="40">
        <f>IF(2!C4&gt;1!C4,1,2)</f>
        <v>2</v>
      </c>
      <c r="I19" s="10">
        <v>10</v>
      </c>
      <c r="J19" s="15">
        <f>цены!C19</f>
        <v>7000</v>
      </c>
      <c r="K19" s="40"/>
      <c r="L19" s="10">
        <v>5</v>
      </c>
      <c r="M19" s="15">
        <f>цены!C16</f>
        <v>126000</v>
      </c>
      <c r="N19" s="44"/>
      <c r="P19" s="49">
        <f t="shared" si="1"/>
        <v>1637100</v>
      </c>
      <c r="Q19" s="47">
        <f>цены!I2</f>
        <v>2500000</v>
      </c>
      <c r="R19" s="49">
        <f t="shared" si="2"/>
        <v>1637100</v>
      </c>
      <c r="S19" s="44">
        <f t="shared" si="3"/>
        <v>1</v>
      </c>
    </row>
    <row r="20" spans="2:19" ht="15">
      <c r="B20" s="4"/>
      <c r="C20" s="1" t="s">
        <v>8</v>
      </c>
      <c r="D20" s="15">
        <f t="shared" si="4"/>
        <v>198000</v>
      </c>
      <c r="E20" s="1" t="s">
        <v>55</v>
      </c>
      <c r="F20" s="10">
        <v>10</v>
      </c>
      <c r="G20" s="15">
        <f>цены!C8</f>
        <v>1000</v>
      </c>
      <c r="H20" s="40"/>
      <c r="I20" s="10">
        <v>10</v>
      </c>
      <c r="J20" s="15">
        <f>цены!C6</f>
        <v>15000</v>
      </c>
      <c r="K20" s="40"/>
      <c r="L20" s="10">
        <v>10</v>
      </c>
      <c r="M20" s="15">
        <f>цены!C7</f>
        <v>3800</v>
      </c>
      <c r="N20" s="44"/>
      <c r="P20" s="49">
        <f t="shared" si="1"/>
        <v>198000</v>
      </c>
      <c r="Q20" s="47">
        <f>цены!F19</f>
        <v>500000</v>
      </c>
      <c r="R20" s="49">
        <f t="shared" si="2"/>
        <v>198000</v>
      </c>
      <c r="S20" s="44">
        <f t="shared" si="3"/>
        <v>1</v>
      </c>
    </row>
    <row r="21" spans="2:19" ht="15">
      <c r="B21" s="4"/>
      <c r="C21" s="34" t="s">
        <v>58</v>
      </c>
      <c r="D21" s="15">
        <f>(F21*G21+I21*J21)/L21</f>
        <v>15691.25</v>
      </c>
      <c r="E21" s="1" t="s">
        <v>59</v>
      </c>
      <c r="F21" s="10">
        <v>20</v>
      </c>
      <c r="G21" s="15">
        <f>MIN(1!C9,2!C9)</f>
        <v>15361.25</v>
      </c>
      <c r="H21" s="40">
        <f>IF(2!C9&gt;1!C9,1,2)</f>
        <v>2</v>
      </c>
      <c r="I21" s="10">
        <v>15</v>
      </c>
      <c r="J21" s="15">
        <f>цены!C11</f>
        <v>440</v>
      </c>
      <c r="K21" s="40"/>
      <c r="L21" s="10">
        <v>20</v>
      </c>
      <c r="M21" s="85"/>
      <c r="N21" s="44"/>
      <c r="P21" s="49">
        <f t="shared" si="1"/>
        <v>15691.25</v>
      </c>
      <c r="Q21" s="47">
        <f>цены!F21</f>
        <v>300000</v>
      </c>
      <c r="R21" s="49">
        <f t="shared" si="2"/>
        <v>15691.25</v>
      </c>
      <c r="S21" s="44">
        <f t="shared" si="3"/>
        <v>1</v>
      </c>
    </row>
    <row r="22" spans="2:19" ht="15">
      <c r="B22" s="4"/>
      <c r="C22" s="1" t="s">
        <v>56</v>
      </c>
      <c r="D22" s="15">
        <f aca="true" t="shared" si="5" ref="D22:D31">F22*G22+I22*J22+L22*M22</f>
        <v>96770</v>
      </c>
      <c r="E22" s="1" t="s">
        <v>57</v>
      </c>
      <c r="F22" s="10">
        <v>10</v>
      </c>
      <c r="G22" s="15">
        <f>цены!C9</f>
        <v>7777</v>
      </c>
      <c r="H22" s="40"/>
      <c r="I22" s="10">
        <v>5</v>
      </c>
      <c r="J22" s="15">
        <f>цены!C7</f>
        <v>3800</v>
      </c>
      <c r="K22" s="40"/>
      <c r="L22" s="10"/>
      <c r="M22" s="85"/>
      <c r="N22" s="44"/>
      <c r="P22" s="49">
        <f t="shared" si="1"/>
        <v>96770</v>
      </c>
      <c r="Q22" s="47">
        <f>цены!F20</f>
        <v>12000</v>
      </c>
      <c r="R22" s="49">
        <f t="shared" si="2"/>
        <v>12000</v>
      </c>
      <c r="S22" s="44">
        <f t="shared" si="3"/>
        <v>2</v>
      </c>
    </row>
    <row r="23" spans="2:19" ht="15">
      <c r="B23" s="4"/>
      <c r="C23" s="1" t="s">
        <v>45</v>
      </c>
      <c r="D23" s="15">
        <f t="shared" si="5"/>
        <v>279300</v>
      </c>
      <c r="E23" s="1" t="s">
        <v>46</v>
      </c>
      <c r="F23" s="10">
        <v>1</v>
      </c>
      <c r="G23" s="15">
        <f>MIN(1!C28,2!C28)</f>
        <v>159500</v>
      </c>
      <c r="H23" s="40">
        <f>IF(2!C28&gt;1!C28,1,2)</f>
        <v>2</v>
      </c>
      <c r="I23" s="10">
        <v>2</v>
      </c>
      <c r="J23" s="15">
        <f>MIN(1!C25,2!C25)</f>
        <v>56400</v>
      </c>
      <c r="K23" s="40">
        <f>IF(2!C25&gt;1!C25,1,2)</f>
        <v>2</v>
      </c>
      <c r="L23" s="10">
        <v>1</v>
      </c>
      <c r="M23" s="15">
        <f>цены!C13</f>
        <v>7000</v>
      </c>
      <c r="N23" s="44"/>
      <c r="P23" s="49">
        <f t="shared" si="1"/>
        <v>279300</v>
      </c>
      <c r="Q23" s="47">
        <f>цены!F14</f>
        <v>210000</v>
      </c>
      <c r="R23" s="49">
        <f t="shared" si="2"/>
        <v>210000</v>
      </c>
      <c r="S23" s="44">
        <f t="shared" si="3"/>
        <v>2</v>
      </c>
    </row>
    <row r="24" spans="2:19" ht="15">
      <c r="B24" s="4"/>
      <c r="C24" s="1" t="s">
        <v>53</v>
      </c>
      <c r="D24" s="15">
        <f t="shared" si="5"/>
        <v>382380</v>
      </c>
      <c r="E24" s="1" t="s">
        <v>54</v>
      </c>
      <c r="F24" s="10">
        <v>1</v>
      </c>
      <c r="G24" s="15">
        <f>MIN(1!C27,2!C27)</f>
        <v>77100</v>
      </c>
      <c r="H24" s="40">
        <f>IF(2!C27&gt;1!C27,1,2)</f>
        <v>1</v>
      </c>
      <c r="I24" s="10">
        <v>4</v>
      </c>
      <c r="J24" s="15">
        <f>цены!C15</f>
        <v>75000</v>
      </c>
      <c r="K24" s="41"/>
      <c r="L24" s="10">
        <v>12</v>
      </c>
      <c r="M24" s="15">
        <f>цены!C11</f>
        <v>440</v>
      </c>
      <c r="N24" s="44"/>
      <c r="P24" s="49">
        <f t="shared" si="1"/>
        <v>382380</v>
      </c>
      <c r="Q24" s="47">
        <f>цены!F18</f>
        <v>2000000</v>
      </c>
      <c r="R24" s="49">
        <f t="shared" si="2"/>
        <v>382380</v>
      </c>
      <c r="S24" s="44">
        <f t="shared" si="3"/>
        <v>1</v>
      </c>
    </row>
    <row r="25" spans="2:19" ht="15">
      <c r="B25" s="4"/>
      <c r="C25" s="1" t="s">
        <v>38</v>
      </c>
      <c r="D25" s="15">
        <f t="shared" si="5"/>
        <v>69600</v>
      </c>
      <c r="E25" s="1" t="s">
        <v>39</v>
      </c>
      <c r="F25" s="10">
        <v>5</v>
      </c>
      <c r="G25" s="15">
        <f>MIN(1!C5,2!C5)</f>
        <v>5000</v>
      </c>
      <c r="H25" s="40">
        <f>IF(2!C5&gt;1!C5,1,2)</f>
        <v>2</v>
      </c>
      <c r="I25" s="10">
        <v>5</v>
      </c>
      <c r="J25" s="15">
        <f>MIN(1!C7,2!C7)</f>
        <v>8040</v>
      </c>
      <c r="K25" s="40">
        <f>IF(2!C7&gt;1!C7,1,2)</f>
        <v>2</v>
      </c>
      <c r="L25" s="10">
        <v>10</v>
      </c>
      <c r="M25" s="15">
        <f>цены!C11</f>
        <v>440</v>
      </c>
      <c r="N25" s="44"/>
      <c r="P25" s="49">
        <f t="shared" si="1"/>
        <v>69600</v>
      </c>
      <c r="Q25" s="47">
        <f>цены!F10</f>
        <v>250000</v>
      </c>
      <c r="R25" s="49">
        <f t="shared" si="2"/>
        <v>69600</v>
      </c>
      <c r="S25" s="44">
        <f t="shared" si="3"/>
        <v>1</v>
      </c>
    </row>
    <row r="26" spans="2:19" ht="15">
      <c r="B26" s="4"/>
      <c r="C26" s="1" t="s">
        <v>13</v>
      </c>
      <c r="D26" s="15">
        <f t="shared" si="5"/>
        <v>56400</v>
      </c>
      <c r="E26" s="1" t="s">
        <v>79</v>
      </c>
      <c r="F26" s="10">
        <v>3</v>
      </c>
      <c r="G26" s="15">
        <f>цены!$C$6</f>
        <v>15000</v>
      </c>
      <c r="H26" s="41"/>
      <c r="I26" s="10">
        <v>3</v>
      </c>
      <c r="J26" s="15">
        <f>цены!$C$7</f>
        <v>3800</v>
      </c>
      <c r="K26" s="41"/>
      <c r="L26" s="10"/>
      <c r="M26" s="85"/>
      <c r="N26" s="44"/>
      <c r="P26" s="49">
        <f t="shared" si="1"/>
        <v>56400</v>
      </c>
      <c r="Q26" s="47">
        <f>цены!F5</f>
        <v>61000</v>
      </c>
      <c r="R26" s="49">
        <f t="shared" si="2"/>
        <v>56400</v>
      </c>
      <c r="S26" s="44">
        <f t="shared" si="3"/>
        <v>1</v>
      </c>
    </row>
    <row r="27" spans="2:19" ht="15">
      <c r="B27" s="4"/>
      <c r="C27" s="1" t="s">
        <v>40</v>
      </c>
      <c r="D27" s="15">
        <f t="shared" si="5"/>
        <v>53900</v>
      </c>
      <c r="E27" s="1" t="s">
        <v>41</v>
      </c>
      <c r="F27" s="10">
        <v>5</v>
      </c>
      <c r="G27" s="15">
        <f>MIN(1!C5,2!C5)</f>
        <v>5000</v>
      </c>
      <c r="H27" s="40">
        <f>IF(2!C5&gt;1!C5,1,2)</f>
        <v>2</v>
      </c>
      <c r="I27" s="10">
        <v>5</v>
      </c>
      <c r="J27" s="15">
        <f>цены!C7</f>
        <v>3800</v>
      </c>
      <c r="K27" s="40"/>
      <c r="L27" s="10">
        <v>5</v>
      </c>
      <c r="M27" s="15">
        <f>цены!C4</f>
        <v>1980</v>
      </c>
      <c r="N27" s="44"/>
      <c r="P27" s="49">
        <f t="shared" si="1"/>
        <v>53900</v>
      </c>
      <c r="Q27" s="47">
        <f>цены!F11</f>
        <v>500000</v>
      </c>
      <c r="R27" s="49">
        <f t="shared" si="2"/>
        <v>53900</v>
      </c>
      <c r="S27" s="44">
        <f t="shared" si="3"/>
        <v>1</v>
      </c>
    </row>
    <row r="28" spans="2:19" ht="15">
      <c r="B28" s="4"/>
      <c r="C28" s="1" t="s">
        <v>35</v>
      </c>
      <c r="D28" s="15">
        <f t="shared" si="5"/>
        <v>99120</v>
      </c>
      <c r="E28" s="1" t="s">
        <v>36</v>
      </c>
      <c r="F28" s="10">
        <v>1</v>
      </c>
      <c r="G28" s="15">
        <f>цены!C15</f>
        <v>75000</v>
      </c>
      <c r="H28" s="40"/>
      <c r="I28" s="10">
        <v>3</v>
      </c>
      <c r="J28" s="15">
        <f>MIN(1!C7,2!C7)</f>
        <v>8040</v>
      </c>
      <c r="K28" s="40">
        <f>IF(2!C7&gt;1!C7,1,2)</f>
        <v>2</v>
      </c>
      <c r="L28" s="10"/>
      <c r="M28" s="85"/>
      <c r="N28" s="44"/>
      <c r="P28" s="49">
        <f t="shared" si="1"/>
        <v>99120</v>
      </c>
      <c r="Q28" s="47">
        <f>цены!F8</f>
        <v>39000</v>
      </c>
      <c r="R28" s="49">
        <f t="shared" si="2"/>
        <v>39000</v>
      </c>
      <c r="S28" s="44">
        <f t="shared" si="3"/>
        <v>2</v>
      </c>
    </row>
    <row r="29" spans="2:19" ht="15">
      <c r="B29" s="4"/>
      <c r="C29" s="1" t="s">
        <v>33</v>
      </c>
      <c r="D29" s="15">
        <f t="shared" si="5"/>
        <v>159500</v>
      </c>
      <c r="E29" s="1" t="s">
        <v>34</v>
      </c>
      <c r="F29" s="10">
        <v>1</v>
      </c>
      <c r="G29" s="15">
        <f>цены!C14</f>
        <v>80000</v>
      </c>
      <c r="H29" s="40"/>
      <c r="I29" s="10">
        <v>3</v>
      </c>
      <c r="J29" s="15">
        <f>цены!C6</f>
        <v>15000</v>
      </c>
      <c r="K29" s="40"/>
      <c r="L29" s="10">
        <v>3</v>
      </c>
      <c r="M29" s="15">
        <f>MIN(1!C6,2!C6)</f>
        <v>11500</v>
      </c>
      <c r="N29" s="44">
        <f>IF(2!C6&gt;1!C6,1,2)</f>
        <v>2</v>
      </c>
      <c r="P29" s="49">
        <f t="shared" si="1"/>
        <v>159500</v>
      </c>
      <c r="Q29" s="47">
        <f>цены!F7</f>
        <v>134000</v>
      </c>
      <c r="R29" s="49">
        <f t="shared" si="2"/>
        <v>134000</v>
      </c>
      <c r="S29" s="44">
        <f t="shared" si="3"/>
        <v>2</v>
      </c>
    </row>
    <row r="30" spans="2:19" ht="15.75" thickBot="1">
      <c r="B30" s="6"/>
      <c r="C30" s="1" t="s">
        <v>74</v>
      </c>
      <c r="D30" s="15">
        <f t="shared" si="5"/>
        <v>3405540</v>
      </c>
      <c r="E30" s="1" t="s">
        <v>75</v>
      </c>
      <c r="F30" s="10">
        <v>2</v>
      </c>
      <c r="G30" s="15">
        <f>MIN(1!C17,2!C17)</f>
        <v>1590000</v>
      </c>
      <c r="H30" s="40">
        <f>IF(2!C17&gt;1!C17,1,2)</f>
        <v>1</v>
      </c>
      <c r="I30" s="10">
        <v>10</v>
      </c>
      <c r="J30" s="15">
        <f>цены!C19</f>
        <v>7000</v>
      </c>
      <c r="K30" s="40"/>
      <c r="L30" s="10">
        <v>20</v>
      </c>
      <c r="M30" s="15">
        <f>цены!C9</f>
        <v>7777</v>
      </c>
      <c r="N30" s="44"/>
      <c r="O30" s="14"/>
      <c r="P30" s="49">
        <f t="shared" si="1"/>
        <v>3405540</v>
      </c>
      <c r="Q30" s="47">
        <f>цены!I8</f>
        <v>8400000</v>
      </c>
      <c r="R30" s="49">
        <f t="shared" si="2"/>
        <v>3405540</v>
      </c>
      <c r="S30" s="44">
        <f t="shared" si="3"/>
        <v>1</v>
      </c>
    </row>
    <row r="31" spans="3:19" s="22" customFormat="1" ht="15.75" thickBot="1">
      <c r="C31" s="7" t="s">
        <v>72</v>
      </c>
      <c r="D31" s="17">
        <f t="shared" si="5"/>
        <v>1804900</v>
      </c>
      <c r="E31" s="7" t="s">
        <v>73</v>
      </c>
      <c r="F31" s="11">
        <v>1</v>
      </c>
      <c r="G31" s="17">
        <f>MIN(1!C3,2!C3)</f>
        <v>1561400</v>
      </c>
      <c r="H31" s="42">
        <f>IF(2!C3&gt;1!C3,1,2)</f>
        <v>2</v>
      </c>
      <c r="I31" s="11">
        <v>10</v>
      </c>
      <c r="J31" s="17">
        <f>цены!C21</f>
        <v>20000</v>
      </c>
      <c r="K31" s="42"/>
      <c r="L31" s="11">
        <v>5</v>
      </c>
      <c r="M31" s="17">
        <f>цены!C18</f>
        <v>8700</v>
      </c>
      <c r="N31" s="45"/>
      <c r="P31" s="50">
        <f t="shared" si="1"/>
        <v>1804900</v>
      </c>
      <c r="Q31" s="89">
        <f>цены!I7</f>
        <v>15000000</v>
      </c>
      <c r="R31" s="50">
        <f t="shared" si="2"/>
        <v>1804900</v>
      </c>
      <c r="S31" s="45">
        <f t="shared" si="3"/>
        <v>1</v>
      </c>
    </row>
    <row r="32" spans="4:18" s="22" customFormat="1" ht="15">
      <c r="D32" s="32"/>
      <c r="G32" s="32"/>
      <c r="J32" s="32"/>
      <c r="M32" s="32"/>
      <c r="P32" s="32"/>
      <c r="Q32" s="32"/>
      <c r="R32" s="32"/>
    </row>
    <row r="33" spans="4:18" s="22" customFormat="1" ht="15">
      <c r="D33" s="32"/>
      <c r="E33" s="30" t="s">
        <v>80</v>
      </c>
      <c r="G33" s="32"/>
      <c r="J33" s="32"/>
      <c r="M33" s="32"/>
      <c r="P33" s="32"/>
      <c r="Q33" s="32"/>
      <c r="R33" s="32"/>
    </row>
    <row r="34" spans="4:18" s="22" customFormat="1" ht="15">
      <c r="D34" s="32"/>
      <c r="G34" s="32"/>
      <c r="J34" s="32"/>
      <c r="M34" s="32"/>
      <c r="P34" s="32"/>
      <c r="Q34" s="32"/>
      <c r="R34" s="32"/>
    </row>
    <row r="35" spans="4:18" s="22" customFormat="1" ht="15">
      <c r="D35" s="32"/>
      <c r="G35" s="32"/>
      <c r="J35" s="32"/>
      <c r="M35" s="32"/>
      <c r="P35" s="32"/>
      <c r="Q35" s="32"/>
      <c r="R35" s="32"/>
    </row>
    <row r="36" spans="4:18" s="22" customFormat="1" ht="15">
      <c r="D36" s="32"/>
      <c r="G36" s="32"/>
      <c r="J36" s="32"/>
      <c r="M36" s="32"/>
      <c r="P36" s="32"/>
      <c r="Q36" s="32"/>
      <c r="R36" s="32"/>
    </row>
    <row r="37" spans="4:18" s="22" customFormat="1" ht="15">
      <c r="D37" s="32"/>
      <c r="G37" s="32"/>
      <c r="J37" s="32"/>
      <c r="M37" s="32"/>
      <c r="P37" s="32"/>
      <c r="Q37" s="32"/>
      <c r="R37" s="32"/>
    </row>
  </sheetData>
  <sheetProtection/>
  <mergeCells count="1">
    <mergeCell ref="C1:N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G13" sqref="G13"/>
    </sheetView>
  </sheetViews>
  <sheetFormatPr defaultColWidth="17.57421875" defaultRowHeight="24.75" customHeight="1"/>
  <cols>
    <col min="1" max="1" width="4.8515625" style="22" customWidth="1"/>
    <col min="2" max="2" width="18.57421875" style="22" bestFit="1" customWidth="1"/>
    <col min="3" max="3" width="9.8515625" style="22" bestFit="1" customWidth="1"/>
    <col min="4" max="4" width="5.140625" style="22" customWidth="1"/>
    <col min="5" max="5" width="4.8515625" style="22" customWidth="1"/>
    <col min="6" max="6" width="18.57421875" style="22" bestFit="1" customWidth="1"/>
    <col min="7" max="7" width="10.8515625" style="22" bestFit="1" customWidth="1"/>
    <col min="8" max="8" width="4.28125" style="30" customWidth="1"/>
    <col min="9" max="9" width="13.28125" style="65" customWidth="1"/>
    <col min="10" max="16384" width="17.57421875" style="22" customWidth="1"/>
  </cols>
  <sheetData>
    <row r="1" spans="1:9" ht="45">
      <c r="A1" s="2"/>
      <c r="B1" s="3" t="s">
        <v>98</v>
      </c>
      <c r="C1" s="3"/>
      <c r="D1" s="51"/>
      <c r="E1" s="2"/>
      <c r="F1" s="3" t="s">
        <v>99</v>
      </c>
      <c r="G1" s="21"/>
      <c r="H1" s="63"/>
      <c r="I1" s="73" t="s">
        <v>120</v>
      </c>
    </row>
    <row r="2" spans="1:9" ht="24.75" customHeight="1">
      <c r="A2" s="49">
        <v>1</v>
      </c>
      <c r="B2" s="66" t="s">
        <v>0</v>
      </c>
      <c r="C2" s="1">
        <v>24950</v>
      </c>
      <c r="D2" s="46"/>
      <c r="E2" s="49">
        <v>1</v>
      </c>
      <c r="F2" s="66" t="s">
        <v>0</v>
      </c>
      <c r="G2" s="5">
        <v>13200</v>
      </c>
      <c r="H2" s="64"/>
      <c r="I2" s="71">
        <f>G2-C2</f>
        <v>-11750</v>
      </c>
    </row>
    <row r="3" spans="1:9" ht="24.75" customHeight="1">
      <c r="A3" s="61">
        <v>11</v>
      </c>
      <c r="B3" s="1" t="s">
        <v>21</v>
      </c>
      <c r="C3" s="15">
        <v>71000</v>
      </c>
      <c r="D3" s="46"/>
      <c r="E3" s="61">
        <v>11</v>
      </c>
      <c r="F3" s="1" t="s">
        <v>21</v>
      </c>
      <c r="G3" s="19">
        <v>23001</v>
      </c>
      <c r="H3" s="64"/>
      <c r="I3" s="71">
        <f aca="true" t="shared" si="0" ref="I3:I66">G3-C3</f>
        <v>-47999</v>
      </c>
    </row>
    <row r="4" spans="1:9" ht="24.75" customHeight="1">
      <c r="A4" s="4">
        <v>1</v>
      </c>
      <c r="B4" s="1" t="s">
        <v>1</v>
      </c>
      <c r="C4" s="15">
        <v>1150</v>
      </c>
      <c r="D4" s="46"/>
      <c r="E4" s="4">
        <v>1</v>
      </c>
      <c r="F4" s="1" t="s">
        <v>1</v>
      </c>
      <c r="G4" s="19">
        <v>210</v>
      </c>
      <c r="H4" s="64"/>
      <c r="I4" s="71">
        <f t="shared" si="0"/>
        <v>-940</v>
      </c>
    </row>
    <row r="5" spans="1:9" ht="24.75" customHeight="1">
      <c r="A5" s="4">
        <v>2</v>
      </c>
      <c r="B5" s="1" t="s">
        <v>2</v>
      </c>
      <c r="C5" s="15">
        <v>500</v>
      </c>
      <c r="D5" s="46"/>
      <c r="E5" s="4">
        <v>2</v>
      </c>
      <c r="F5" s="1" t="s">
        <v>2</v>
      </c>
      <c r="G5" s="19">
        <v>500</v>
      </c>
      <c r="H5" s="64"/>
      <c r="I5" s="71">
        <f t="shared" si="0"/>
        <v>0</v>
      </c>
    </row>
    <row r="6" spans="1:9" ht="24.75" customHeight="1">
      <c r="A6" s="49">
        <v>1</v>
      </c>
      <c r="B6" s="66" t="s">
        <v>76</v>
      </c>
      <c r="C6" s="1">
        <v>6399899</v>
      </c>
      <c r="D6" s="46"/>
      <c r="E6" s="49">
        <v>1</v>
      </c>
      <c r="F6" s="66" t="s">
        <v>76</v>
      </c>
      <c r="G6" s="5">
        <v>6399899</v>
      </c>
      <c r="H6" s="64"/>
      <c r="I6" s="71">
        <f t="shared" si="0"/>
        <v>0</v>
      </c>
    </row>
    <row r="7" spans="1:9" ht="24.75" customHeight="1">
      <c r="A7" s="49">
        <v>1</v>
      </c>
      <c r="B7" s="1" t="s">
        <v>51</v>
      </c>
      <c r="C7" s="15">
        <v>8446999</v>
      </c>
      <c r="D7" s="46"/>
      <c r="E7" s="49">
        <v>1</v>
      </c>
      <c r="F7" s="1" t="s">
        <v>51</v>
      </c>
      <c r="G7" s="19">
        <v>8446999</v>
      </c>
      <c r="H7" s="64"/>
      <c r="I7" s="71">
        <f t="shared" si="0"/>
        <v>0</v>
      </c>
    </row>
    <row r="8" spans="1:9" ht="24.75" customHeight="1">
      <c r="A8" s="61">
        <v>15</v>
      </c>
      <c r="B8" s="1" t="s">
        <v>3</v>
      </c>
      <c r="C8" s="15">
        <v>126000</v>
      </c>
      <c r="D8" s="46"/>
      <c r="E8" s="61">
        <v>15</v>
      </c>
      <c r="F8" s="1" t="s">
        <v>3</v>
      </c>
      <c r="G8" s="19">
        <v>91000</v>
      </c>
      <c r="H8" s="64"/>
      <c r="I8" s="71">
        <f t="shared" si="0"/>
        <v>-35000</v>
      </c>
    </row>
    <row r="9" spans="1:9" ht="24.75" customHeight="1">
      <c r="A9" s="49">
        <v>1</v>
      </c>
      <c r="B9" s="1" t="s">
        <v>49</v>
      </c>
      <c r="C9" s="15">
        <v>10000000</v>
      </c>
      <c r="D9" s="46"/>
      <c r="E9" s="49">
        <v>1</v>
      </c>
      <c r="F9" s="1" t="s">
        <v>49</v>
      </c>
      <c r="G9" s="19">
        <v>10000000</v>
      </c>
      <c r="H9" s="64"/>
      <c r="I9" s="71">
        <f t="shared" si="0"/>
        <v>0</v>
      </c>
    </row>
    <row r="10" spans="1:9" ht="24.75" customHeight="1">
      <c r="A10" s="49">
        <v>1</v>
      </c>
      <c r="B10" s="1" t="s">
        <v>31</v>
      </c>
      <c r="C10" s="15">
        <v>40000</v>
      </c>
      <c r="D10" s="46"/>
      <c r="E10" s="49">
        <v>1</v>
      </c>
      <c r="F10" s="1" t="s">
        <v>31</v>
      </c>
      <c r="G10" s="19">
        <v>40000</v>
      </c>
      <c r="H10" s="64"/>
      <c r="I10" s="71">
        <f t="shared" si="0"/>
        <v>0</v>
      </c>
    </row>
    <row r="11" spans="1:9" ht="24.75" customHeight="1">
      <c r="A11" s="61">
        <v>4</v>
      </c>
      <c r="B11" s="1" t="s">
        <v>17</v>
      </c>
      <c r="C11" s="15">
        <v>700</v>
      </c>
      <c r="D11" s="46"/>
      <c r="E11" s="61">
        <v>4</v>
      </c>
      <c r="F11" s="1" t="s">
        <v>17</v>
      </c>
      <c r="G11" s="19">
        <v>700</v>
      </c>
      <c r="H11" s="64"/>
      <c r="I11" s="71">
        <f t="shared" si="0"/>
        <v>0</v>
      </c>
    </row>
    <row r="12" spans="1:9" ht="24.75" customHeight="1">
      <c r="A12" s="4">
        <v>3</v>
      </c>
      <c r="B12" s="1" t="s">
        <v>4</v>
      </c>
      <c r="C12" s="15">
        <v>1980</v>
      </c>
      <c r="D12" s="46"/>
      <c r="E12" s="4">
        <v>3</v>
      </c>
      <c r="F12" s="1" t="s">
        <v>4</v>
      </c>
      <c r="G12" s="19">
        <v>1980</v>
      </c>
      <c r="H12" s="64"/>
      <c r="I12" s="71">
        <f t="shared" si="0"/>
        <v>0</v>
      </c>
    </row>
    <row r="13" spans="1:9" ht="24.75" customHeight="1">
      <c r="A13" s="49">
        <v>1</v>
      </c>
      <c r="B13" s="1" t="s">
        <v>26</v>
      </c>
      <c r="C13" s="15">
        <v>15000</v>
      </c>
      <c r="D13" s="46"/>
      <c r="E13" s="49">
        <v>1</v>
      </c>
      <c r="F13" s="1" t="s">
        <v>26</v>
      </c>
      <c r="G13" s="19">
        <v>2310</v>
      </c>
      <c r="H13" s="64"/>
      <c r="I13" s="71">
        <f t="shared" si="0"/>
        <v>-12690</v>
      </c>
    </row>
    <row r="14" spans="1:9" ht="24.75" customHeight="1">
      <c r="A14" s="49">
        <v>1</v>
      </c>
      <c r="B14" s="1" t="s">
        <v>5</v>
      </c>
      <c r="C14" s="15">
        <v>700</v>
      </c>
      <c r="D14" s="46"/>
      <c r="E14" s="49">
        <v>1</v>
      </c>
      <c r="F14" s="1" t="s">
        <v>5</v>
      </c>
      <c r="G14" s="19">
        <v>40</v>
      </c>
      <c r="H14" s="64"/>
      <c r="I14" s="71">
        <f t="shared" si="0"/>
        <v>-660</v>
      </c>
    </row>
    <row r="15" spans="1:9" ht="24.75" customHeight="1">
      <c r="A15" s="49">
        <v>1</v>
      </c>
      <c r="B15" s="1" t="s">
        <v>42</v>
      </c>
      <c r="C15" s="15">
        <v>15000</v>
      </c>
      <c r="D15" s="46"/>
      <c r="E15" s="49">
        <v>1</v>
      </c>
      <c r="F15" s="1" t="s">
        <v>42</v>
      </c>
      <c r="G15" s="19">
        <v>15000</v>
      </c>
      <c r="H15" s="64"/>
      <c r="I15" s="71">
        <f t="shared" si="0"/>
        <v>0</v>
      </c>
    </row>
    <row r="16" spans="1:9" ht="24.75" customHeight="1">
      <c r="A16" s="49">
        <v>1</v>
      </c>
      <c r="B16" s="1" t="s">
        <v>6</v>
      </c>
      <c r="C16" s="15">
        <v>9000</v>
      </c>
      <c r="D16" s="46"/>
      <c r="E16" s="49">
        <v>1</v>
      </c>
      <c r="F16" s="1" t="s">
        <v>6</v>
      </c>
      <c r="G16" s="19">
        <v>2120</v>
      </c>
      <c r="H16" s="64"/>
      <c r="I16" s="71">
        <f t="shared" si="0"/>
        <v>-6880</v>
      </c>
    </row>
    <row r="17" spans="1:9" ht="24.75" customHeight="1">
      <c r="A17" s="49">
        <v>1</v>
      </c>
      <c r="B17" s="1" t="s">
        <v>47</v>
      </c>
      <c r="C17" s="15">
        <v>6500</v>
      </c>
      <c r="D17" s="46"/>
      <c r="E17" s="49">
        <v>1</v>
      </c>
      <c r="F17" s="1" t="s">
        <v>47</v>
      </c>
      <c r="G17" s="19">
        <v>4101</v>
      </c>
      <c r="H17" s="64"/>
      <c r="I17" s="71">
        <f t="shared" si="0"/>
        <v>-2399</v>
      </c>
    </row>
    <row r="18" spans="1:9" ht="24.75" customHeight="1">
      <c r="A18" s="49">
        <v>1</v>
      </c>
      <c r="B18" s="66" t="s">
        <v>64</v>
      </c>
      <c r="C18" s="1">
        <v>9000000</v>
      </c>
      <c r="D18" s="46"/>
      <c r="E18" s="49">
        <v>1</v>
      </c>
      <c r="F18" s="66" t="s">
        <v>64</v>
      </c>
      <c r="G18" s="5">
        <v>9000000</v>
      </c>
      <c r="H18" s="64"/>
      <c r="I18" s="71">
        <f t="shared" si="0"/>
        <v>0</v>
      </c>
    </row>
    <row r="19" spans="1:9" ht="24.75" customHeight="1">
      <c r="A19" s="49">
        <v>1</v>
      </c>
      <c r="B19" s="1" t="s">
        <v>60</v>
      </c>
      <c r="C19" s="15">
        <v>87000</v>
      </c>
      <c r="D19" s="46"/>
      <c r="E19" s="49">
        <v>1</v>
      </c>
      <c r="F19" s="1" t="s">
        <v>60</v>
      </c>
      <c r="G19" s="19">
        <v>86154</v>
      </c>
      <c r="H19" s="64"/>
      <c r="I19" s="71">
        <f t="shared" si="0"/>
        <v>-846</v>
      </c>
    </row>
    <row r="20" spans="1:9" ht="24.75" customHeight="1">
      <c r="A20" s="61">
        <v>17</v>
      </c>
      <c r="B20" s="1" t="s">
        <v>7</v>
      </c>
      <c r="C20" s="15">
        <v>8700</v>
      </c>
      <c r="D20" s="46"/>
      <c r="E20" s="61">
        <v>17</v>
      </c>
      <c r="F20" s="1" t="s">
        <v>7</v>
      </c>
      <c r="G20" s="19">
        <v>4000</v>
      </c>
      <c r="H20" s="64"/>
      <c r="I20" s="71">
        <f t="shared" si="0"/>
        <v>-4700</v>
      </c>
    </row>
    <row r="21" spans="1:9" ht="24.75" customHeight="1">
      <c r="A21" s="49">
        <v>1</v>
      </c>
      <c r="B21" s="66" t="s">
        <v>95</v>
      </c>
      <c r="C21" s="1">
        <v>600000</v>
      </c>
      <c r="D21" s="46"/>
      <c r="E21" s="49">
        <v>1</v>
      </c>
      <c r="F21" s="66" t="s">
        <v>95</v>
      </c>
      <c r="G21" s="5">
        <v>600000</v>
      </c>
      <c r="H21" s="64"/>
      <c r="I21" s="71">
        <f t="shared" si="0"/>
        <v>0</v>
      </c>
    </row>
    <row r="22" spans="1:9" ht="24.75" customHeight="1">
      <c r="A22" s="49">
        <v>1</v>
      </c>
      <c r="B22" s="66" t="s">
        <v>96</v>
      </c>
      <c r="C22" s="1">
        <v>830000</v>
      </c>
      <c r="D22" s="46"/>
      <c r="E22" s="49">
        <v>1</v>
      </c>
      <c r="F22" s="66" t="s">
        <v>96</v>
      </c>
      <c r="G22" s="5">
        <v>750000</v>
      </c>
      <c r="H22" s="64"/>
      <c r="I22" s="71">
        <f t="shared" si="0"/>
        <v>-80000</v>
      </c>
    </row>
    <row r="23" spans="1:9" ht="24.75" customHeight="1">
      <c r="A23" s="49">
        <v>1</v>
      </c>
      <c r="B23" s="1" t="s">
        <v>43</v>
      </c>
      <c r="C23" s="15">
        <v>6000</v>
      </c>
      <c r="D23" s="46"/>
      <c r="E23" s="49">
        <v>1</v>
      </c>
      <c r="F23" s="1" t="s">
        <v>43</v>
      </c>
      <c r="G23" s="19">
        <v>6000</v>
      </c>
      <c r="H23" s="62"/>
      <c r="I23" s="71">
        <f t="shared" si="0"/>
        <v>0</v>
      </c>
    </row>
    <row r="24" spans="1:9" ht="24.75" customHeight="1">
      <c r="A24" s="61">
        <v>6</v>
      </c>
      <c r="B24" s="1" t="s">
        <v>19</v>
      </c>
      <c r="C24" s="15">
        <v>4700</v>
      </c>
      <c r="D24" s="46"/>
      <c r="E24" s="61">
        <v>6</v>
      </c>
      <c r="F24" s="1" t="s">
        <v>19</v>
      </c>
      <c r="G24" s="19">
        <v>255</v>
      </c>
      <c r="H24" s="62"/>
      <c r="I24" s="71">
        <f t="shared" si="0"/>
        <v>-4445</v>
      </c>
    </row>
    <row r="25" spans="1:9" ht="24.75" customHeight="1">
      <c r="A25" s="49">
        <v>1</v>
      </c>
      <c r="B25" s="1" t="s">
        <v>28</v>
      </c>
      <c r="C25" s="15">
        <v>1300</v>
      </c>
      <c r="D25" s="46"/>
      <c r="E25" s="49">
        <v>1</v>
      </c>
      <c r="F25" s="1" t="s">
        <v>28</v>
      </c>
      <c r="G25" s="19">
        <v>50</v>
      </c>
      <c r="H25" s="62"/>
      <c r="I25" s="71">
        <f t="shared" si="0"/>
        <v>-1250</v>
      </c>
    </row>
    <row r="26" spans="1:9" ht="24.75" customHeight="1">
      <c r="A26" s="49">
        <v>1</v>
      </c>
      <c r="B26" s="66" t="s">
        <v>70</v>
      </c>
      <c r="C26" s="1">
        <v>8500000</v>
      </c>
      <c r="D26" s="46"/>
      <c r="E26" s="49">
        <v>1</v>
      </c>
      <c r="F26" s="66" t="s">
        <v>70</v>
      </c>
      <c r="G26" s="5">
        <v>8500000</v>
      </c>
      <c r="H26" s="62"/>
      <c r="I26" s="71">
        <f t="shared" si="0"/>
        <v>0</v>
      </c>
    </row>
    <row r="27" spans="1:9" ht="24.75" customHeight="1">
      <c r="A27" s="49">
        <v>1</v>
      </c>
      <c r="B27" s="66" t="s">
        <v>97</v>
      </c>
      <c r="C27" s="1">
        <v>13000</v>
      </c>
      <c r="D27" s="46"/>
      <c r="E27" s="49">
        <v>1</v>
      </c>
      <c r="F27" s="66" t="s">
        <v>97</v>
      </c>
      <c r="G27" s="5">
        <v>7000</v>
      </c>
      <c r="H27" s="62"/>
      <c r="I27" s="71">
        <f t="shared" si="0"/>
        <v>-6000</v>
      </c>
    </row>
    <row r="28" spans="1:9" ht="24.75" customHeight="1">
      <c r="A28" s="49">
        <v>1</v>
      </c>
      <c r="B28" s="66" t="s">
        <v>68</v>
      </c>
      <c r="C28" s="1">
        <v>2600000</v>
      </c>
      <c r="D28" s="46"/>
      <c r="E28" s="49">
        <v>1</v>
      </c>
      <c r="F28" s="66" t="s">
        <v>68</v>
      </c>
      <c r="G28" s="5">
        <v>2600000</v>
      </c>
      <c r="H28" s="62"/>
      <c r="I28" s="71">
        <f t="shared" si="0"/>
        <v>0</v>
      </c>
    </row>
    <row r="29" spans="1:9" ht="24.75" customHeight="1">
      <c r="A29" s="49">
        <v>1</v>
      </c>
      <c r="B29" s="66" t="s">
        <v>66</v>
      </c>
      <c r="C29" s="1">
        <v>7000000</v>
      </c>
      <c r="D29" s="46"/>
      <c r="E29" s="49">
        <v>1</v>
      </c>
      <c r="F29" s="66" t="s">
        <v>66</v>
      </c>
      <c r="G29" s="5">
        <v>7000000</v>
      </c>
      <c r="H29" s="62"/>
      <c r="I29" s="71">
        <f t="shared" si="0"/>
        <v>0</v>
      </c>
    </row>
    <row r="30" spans="1:9" ht="24.75" customHeight="1">
      <c r="A30" s="49">
        <v>1</v>
      </c>
      <c r="B30" s="66" t="s">
        <v>62</v>
      </c>
      <c r="C30" s="1">
        <v>2500000</v>
      </c>
      <c r="D30" s="46"/>
      <c r="E30" s="49">
        <v>1</v>
      </c>
      <c r="F30" s="66" t="s">
        <v>62</v>
      </c>
      <c r="G30" s="5">
        <v>2500000</v>
      </c>
      <c r="H30" s="62"/>
      <c r="I30" s="71">
        <f t="shared" si="0"/>
        <v>0</v>
      </c>
    </row>
    <row r="31" spans="1:9" ht="24.75" customHeight="1">
      <c r="A31" s="49">
        <v>1</v>
      </c>
      <c r="B31" s="1" t="s">
        <v>8</v>
      </c>
      <c r="C31" s="15">
        <v>500000</v>
      </c>
      <c r="D31" s="46"/>
      <c r="E31" s="49">
        <v>1</v>
      </c>
      <c r="F31" s="1" t="s">
        <v>8</v>
      </c>
      <c r="G31" s="19">
        <v>500000</v>
      </c>
      <c r="H31" s="62"/>
      <c r="I31" s="71">
        <f t="shared" si="0"/>
        <v>0</v>
      </c>
    </row>
    <row r="32" spans="1:9" ht="24.75" customHeight="1">
      <c r="A32" s="49">
        <v>1</v>
      </c>
      <c r="B32" s="1" t="s">
        <v>58</v>
      </c>
      <c r="C32" s="15">
        <v>300000</v>
      </c>
      <c r="D32" s="46"/>
      <c r="E32" s="49">
        <v>1</v>
      </c>
      <c r="F32" s="1" t="s">
        <v>58</v>
      </c>
      <c r="G32" s="19">
        <v>300000</v>
      </c>
      <c r="H32" s="62"/>
      <c r="I32" s="71">
        <f t="shared" si="0"/>
        <v>0</v>
      </c>
    </row>
    <row r="33" spans="1:9" ht="24.75" customHeight="1">
      <c r="A33" s="49">
        <v>1</v>
      </c>
      <c r="B33" s="1" t="s">
        <v>56</v>
      </c>
      <c r="C33" s="15">
        <v>14000</v>
      </c>
      <c r="D33" s="46"/>
      <c r="E33" s="49">
        <v>1</v>
      </c>
      <c r="F33" s="1" t="s">
        <v>56</v>
      </c>
      <c r="G33" s="19">
        <v>8310</v>
      </c>
      <c r="H33" s="62"/>
      <c r="I33" s="71">
        <f t="shared" si="0"/>
        <v>-5690</v>
      </c>
    </row>
    <row r="34" spans="1:9" ht="24.75" customHeight="1">
      <c r="A34" s="49">
        <v>1</v>
      </c>
      <c r="B34" s="1" t="s">
        <v>45</v>
      </c>
      <c r="C34" s="15">
        <v>210000</v>
      </c>
      <c r="D34" s="46"/>
      <c r="E34" s="49">
        <v>1</v>
      </c>
      <c r="F34" s="1" t="s">
        <v>45</v>
      </c>
      <c r="G34" s="19">
        <v>125000</v>
      </c>
      <c r="H34" s="62"/>
      <c r="I34" s="71">
        <f t="shared" si="0"/>
        <v>-85000</v>
      </c>
    </row>
    <row r="35" spans="1:9" ht="24.75" customHeight="1">
      <c r="A35" s="61">
        <v>12</v>
      </c>
      <c r="B35" s="1" t="s">
        <v>9</v>
      </c>
      <c r="C35" s="15">
        <v>7000</v>
      </c>
      <c r="D35" s="46"/>
      <c r="E35" s="61">
        <v>12</v>
      </c>
      <c r="F35" s="1" t="s">
        <v>9</v>
      </c>
      <c r="G35" s="19">
        <v>2010</v>
      </c>
      <c r="H35" s="62"/>
      <c r="I35" s="71">
        <f t="shared" si="0"/>
        <v>-4990</v>
      </c>
    </row>
    <row r="36" spans="1:9" ht="24.75" customHeight="1">
      <c r="A36" s="61">
        <v>19</v>
      </c>
      <c r="B36" s="1" t="s">
        <v>23</v>
      </c>
      <c r="C36" s="15">
        <v>7000</v>
      </c>
      <c r="D36" s="46"/>
      <c r="E36" s="61">
        <v>19</v>
      </c>
      <c r="F36" s="1" t="s">
        <v>23</v>
      </c>
      <c r="G36" s="19">
        <v>1000</v>
      </c>
      <c r="H36" s="62"/>
      <c r="I36" s="71">
        <f t="shared" si="0"/>
        <v>-6000</v>
      </c>
    </row>
    <row r="37" spans="1:9" ht="24.75" customHeight="1">
      <c r="A37" s="61">
        <v>1</v>
      </c>
      <c r="B37" s="1" t="s">
        <v>25</v>
      </c>
      <c r="C37" s="15">
        <v>20000</v>
      </c>
      <c r="D37" s="46"/>
      <c r="E37" s="61">
        <v>1</v>
      </c>
      <c r="F37" s="1" t="s">
        <v>25</v>
      </c>
      <c r="G37" s="19">
        <v>9700</v>
      </c>
      <c r="H37" s="62"/>
      <c r="I37" s="71">
        <f t="shared" si="0"/>
        <v>-10300</v>
      </c>
    </row>
    <row r="38" spans="1:9" ht="24.75" customHeight="1">
      <c r="A38" s="4"/>
      <c r="B38" s="1" t="s">
        <v>24</v>
      </c>
      <c r="C38" s="15">
        <v>5000</v>
      </c>
      <c r="D38" s="47"/>
      <c r="E38" s="4"/>
      <c r="F38" s="1" t="s">
        <v>24</v>
      </c>
      <c r="G38" s="19">
        <v>1000</v>
      </c>
      <c r="H38" s="62"/>
      <c r="I38" s="71">
        <f t="shared" si="0"/>
        <v>-4000</v>
      </c>
    </row>
    <row r="39" spans="1:9" ht="24.75" customHeight="1">
      <c r="A39" s="49">
        <v>1</v>
      </c>
      <c r="B39" s="66" t="s">
        <v>10</v>
      </c>
      <c r="C39" s="1">
        <v>24000000</v>
      </c>
      <c r="D39" s="47"/>
      <c r="E39" s="49">
        <v>1</v>
      </c>
      <c r="F39" s="66" t="s">
        <v>10</v>
      </c>
      <c r="G39" s="5">
        <v>15000</v>
      </c>
      <c r="H39" s="62"/>
      <c r="I39" s="71">
        <f t="shared" si="0"/>
        <v>-23985000</v>
      </c>
    </row>
    <row r="40" spans="1:9" ht="24.75" customHeight="1">
      <c r="A40" s="49">
        <v>11</v>
      </c>
      <c r="B40" s="1" t="s">
        <v>53</v>
      </c>
      <c r="C40" s="15">
        <v>2000000</v>
      </c>
      <c r="D40" s="47"/>
      <c r="E40" s="49">
        <v>11</v>
      </c>
      <c r="F40" s="1" t="s">
        <v>53</v>
      </c>
      <c r="G40" s="19">
        <v>2000000</v>
      </c>
      <c r="H40" s="62"/>
      <c r="I40" s="71">
        <f t="shared" si="0"/>
        <v>0</v>
      </c>
    </row>
    <row r="41" spans="1:9" ht="24.75" customHeight="1">
      <c r="A41" s="61">
        <v>14</v>
      </c>
      <c r="B41" s="1" t="s">
        <v>11</v>
      </c>
      <c r="C41" s="15">
        <v>70000</v>
      </c>
      <c r="D41" s="47"/>
      <c r="E41" s="61">
        <v>14</v>
      </c>
      <c r="F41" s="1" t="s">
        <v>11</v>
      </c>
      <c r="G41" s="19">
        <v>15000</v>
      </c>
      <c r="H41" s="62"/>
      <c r="I41" s="71">
        <f t="shared" si="0"/>
        <v>-55000</v>
      </c>
    </row>
    <row r="42" spans="1:9" ht="24.75" customHeight="1">
      <c r="A42" s="49">
        <v>1</v>
      </c>
      <c r="B42" s="1" t="s">
        <v>38</v>
      </c>
      <c r="C42" s="15">
        <v>250000</v>
      </c>
      <c r="D42" s="47"/>
      <c r="E42" s="49">
        <v>1</v>
      </c>
      <c r="F42" s="1" t="s">
        <v>38</v>
      </c>
      <c r="G42" s="19">
        <v>250000</v>
      </c>
      <c r="H42" s="62"/>
      <c r="I42" s="71">
        <f t="shared" si="0"/>
        <v>0</v>
      </c>
    </row>
    <row r="43" spans="1:9" ht="24.75" customHeight="1">
      <c r="A43" s="61">
        <v>10</v>
      </c>
      <c r="B43" s="1" t="s">
        <v>12</v>
      </c>
      <c r="C43" s="15">
        <v>440</v>
      </c>
      <c r="D43" s="46"/>
      <c r="E43" s="61">
        <v>10</v>
      </c>
      <c r="F43" s="1" t="s">
        <v>12</v>
      </c>
      <c r="G43" s="19">
        <v>440</v>
      </c>
      <c r="H43" s="62"/>
      <c r="I43" s="71">
        <f t="shared" si="0"/>
        <v>0</v>
      </c>
    </row>
    <row r="44" spans="1:9" ht="24.75" customHeight="1">
      <c r="A44" s="49">
        <v>1</v>
      </c>
      <c r="B44" s="1" t="s">
        <v>13</v>
      </c>
      <c r="C44" s="15">
        <v>61000</v>
      </c>
      <c r="D44" s="46"/>
      <c r="E44" s="49">
        <v>1</v>
      </c>
      <c r="F44" s="1" t="s">
        <v>13</v>
      </c>
      <c r="G44" s="19">
        <v>3750</v>
      </c>
      <c r="H44" s="62"/>
      <c r="I44" s="71">
        <f t="shared" si="0"/>
        <v>-57250</v>
      </c>
    </row>
    <row r="45" spans="1:9" ht="24.75" customHeight="1">
      <c r="A45" s="49">
        <v>1</v>
      </c>
      <c r="B45" s="1" t="s">
        <v>40</v>
      </c>
      <c r="C45" s="15">
        <v>500000</v>
      </c>
      <c r="D45" s="46"/>
      <c r="E45" s="49">
        <v>1</v>
      </c>
      <c r="F45" s="1" t="s">
        <v>40</v>
      </c>
      <c r="G45" s="19">
        <v>500000</v>
      </c>
      <c r="H45" s="62"/>
      <c r="I45" s="71">
        <f t="shared" si="0"/>
        <v>0</v>
      </c>
    </row>
    <row r="46" spans="1:9" ht="24.75" customHeight="1">
      <c r="A46" s="61">
        <v>7</v>
      </c>
      <c r="B46" s="1" t="s">
        <v>14</v>
      </c>
      <c r="C46" s="15">
        <v>1000</v>
      </c>
      <c r="D46" s="46"/>
      <c r="E46" s="61">
        <v>7</v>
      </c>
      <c r="F46" s="1" t="s">
        <v>14</v>
      </c>
      <c r="G46" s="19">
        <v>1000</v>
      </c>
      <c r="H46" s="62"/>
      <c r="I46" s="71">
        <f t="shared" si="0"/>
        <v>0</v>
      </c>
    </row>
    <row r="47" spans="1:9" ht="24.75" customHeight="1">
      <c r="A47" s="61">
        <v>13</v>
      </c>
      <c r="B47" s="1" t="s">
        <v>22</v>
      </c>
      <c r="C47" s="15">
        <v>80000</v>
      </c>
      <c r="D47" s="46"/>
      <c r="E47" s="61">
        <v>13</v>
      </c>
      <c r="F47" s="1" t="s">
        <v>22</v>
      </c>
      <c r="G47" s="19">
        <v>58500</v>
      </c>
      <c r="H47" s="62"/>
      <c r="I47" s="71">
        <f t="shared" si="0"/>
        <v>-21500</v>
      </c>
    </row>
    <row r="48" spans="1:9" ht="24.75" customHeight="1">
      <c r="A48" s="61">
        <v>9</v>
      </c>
      <c r="B48" s="1" t="s">
        <v>20</v>
      </c>
      <c r="C48" s="15">
        <v>10000</v>
      </c>
      <c r="D48" s="46"/>
      <c r="E48" s="61">
        <v>9</v>
      </c>
      <c r="F48" s="1" t="s">
        <v>20</v>
      </c>
      <c r="G48" s="19">
        <v>10000</v>
      </c>
      <c r="H48" s="62"/>
      <c r="I48" s="71">
        <f t="shared" si="0"/>
        <v>0</v>
      </c>
    </row>
    <row r="49" spans="1:9" ht="24.75" customHeight="1">
      <c r="A49" s="49">
        <v>1</v>
      </c>
      <c r="B49" s="1" t="s">
        <v>35</v>
      </c>
      <c r="C49" s="15">
        <v>39000</v>
      </c>
      <c r="D49" s="46"/>
      <c r="E49" s="49">
        <v>1</v>
      </c>
      <c r="F49" s="1" t="s">
        <v>35</v>
      </c>
      <c r="G49" s="19">
        <v>30290</v>
      </c>
      <c r="H49" s="62"/>
      <c r="I49" s="71">
        <f t="shared" si="0"/>
        <v>-8710</v>
      </c>
    </row>
    <row r="50" spans="1:9" ht="24.75" customHeight="1">
      <c r="A50" s="61">
        <v>16</v>
      </c>
      <c r="B50" s="1" t="s">
        <v>15</v>
      </c>
      <c r="C50" s="15">
        <v>4600000</v>
      </c>
      <c r="D50" s="46"/>
      <c r="E50" s="61">
        <v>16</v>
      </c>
      <c r="F50" s="1" t="s">
        <v>15</v>
      </c>
      <c r="G50" s="19">
        <v>4600000</v>
      </c>
      <c r="H50" s="62"/>
      <c r="I50" s="71">
        <f t="shared" si="0"/>
        <v>0</v>
      </c>
    </row>
    <row r="51" spans="1:9" ht="24.75" customHeight="1">
      <c r="A51" s="61">
        <v>8</v>
      </c>
      <c r="B51" s="1" t="s">
        <v>16</v>
      </c>
      <c r="C51" s="15">
        <v>2500</v>
      </c>
      <c r="D51" s="46"/>
      <c r="E51" s="61">
        <v>8</v>
      </c>
      <c r="F51" s="1" t="s">
        <v>16</v>
      </c>
      <c r="G51" s="19">
        <v>2100</v>
      </c>
      <c r="H51" s="62"/>
      <c r="I51" s="71">
        <f t="shared" si="0"/>
        <v>-400</v>
      </c>
    </row>
    <row r="52" spans="1:9" ht="24.75" customHeight="1">
      <c r="A52" s="61">
        <v>5</v>
      </c>
      <c r="B52" s="1" t="s">
        <v>18</v>
      </c>
      <c r="C52" s="15">
        <v>15000</v>
      </c>
      <c r="D52" s="46"/>
      <c r="E52" s="61">
        <v>5</v>
      </c>
      <c r="F52" s="1" t="s">
        <v>18</v>
      </c>
      <c r="G52" s="19">
        <v>650</v>
      </c>
      <c r="H52" s="62"/>
      <c r="I52" s="71">
        <f t="shared" si="0"/>
        <v>-14350</v>
      </c>
    </row>
    <row r="53" spans="1:9" ht="24.75" customHeight="1">
      <c r="A53" s="49">
        <v>1</v>
      </c>
      <c r="B53" s="1" t="s">
        <v>33</v>
      </c>
      <c r="C53" s="15">
        <v>134000</v>
      </c>
      <c r="D53" s="46"/>
      <c r="E53" s="49">
        <v>1</v>
      </c>
      <c r="F53" s="1" t="s">
        <v>33</v>
      </c>
      <c r="G53" s="19">
        <v>64000</v>
      </c>
      <c r="H53" s="62"/>
      <c r="I53" s="71">
        <f t="shared" si="0"/>
        <v>-70000</v>
      </c>
    </row>
    <row r="54" spans="1:9" ht="24.75" customHeight="1">
      <c r="A54" s="49">
        <v>1</v>
      </c>
      <c r="B54" s="66" t="s">
        <v>74</v>
      </c>
      <c r="C54" s="1">
        <v>8400000</v>
      </c>
      <c r="D54" s="46"/>
      <c r="E54" s="49">
        <v>1</v>
      </c>
      <c r="F54" s="66" t="s">
        <v>74</v>
      </c>
      <c r="G54" s="5">
        <v>8400000</v>
      </c>
      <c r="H54" s="62"/>
      <c r="I54" s="71">
        <f t="shared" si="0"/>
        <v>0</v>
      </c>
    </row>
    <row r="55" spans="1:9" ht="24.75" customHeight="1">
      <c r="A55" s="49">
        <v>1</v>
      </c>
      <c r="B55" s="66" t="s">
        <v>72</v>
      </c>
      <c r="C55" s="1">
        <v>15000000</v>
      </c>
      <c r="D55" s="46"/>
      <c r="E55" s="49">
        <v>1</v>
      </c>
      <c r="F55" s="66" t="s">
        <v>72</v>
      </c>
      <c r="G55" s="5">
        <v>15000000</v>
      </c>
      <c r="H55" s="62"/>
      <c r="I55" s="71">
        <f t="shared" si="0"/>
        <v>0</v>
      </c>
    </row>
    <row r="56" spans="1:9" ht="24.75" customHeight="1">
      <c r="A56" s="4"/>
      <c r="B56" s="66" t="s">
        <v>100</v>
      </c>
      <c r="C56" s="67">
        <v>5000</v>
      </c>
      <c r="D56" s="46"/>
      <c r="E56" s="4"/>
      <c r="F56" s="66" t="s">
        <v>100</v>
      </c>
      <c r="G56" s="68">
        <v>5000</v>
      </c>
      <c r="H56" s="62"/>
      <c r="I56" s="71">
        <f t="shared" si="0"/>
        <v>0</v>
      </c>
    </row>
    <row r="57" spans="1:9" ht="24.75" customHeight="1">
      <c r="A57" s="4"/>
      <c r="B57" s="66" t="s">
        <v>101</v>
      </c>
      <c r="C57" s="67">
        <v>3000</v>
      </c>
      <c r="D57" s="46"/>
      <c r="E57" s="4"/>
      <c r="F57" s="66" t="s">
        <v>101</v>
      </c>
      <c r="G57" s="68">
        <v>3000</v>
      </c>
      <c r="H57" s="62"/>
      <c r="I57" s="71">
        <f t="shared" si="0"/>
        <v>0</v>
      </c>
    </row>
    <row r="58" spans="1:9" ht="24.75" customHeight="1">
      <c r="A58" s="4"/>
      <c r="B58" s="66" t="s">
        <v>102</v>
      </c>
      <c r="C58" s="67">
        <v>1500</v>
      </c>
      <c r="D58" s="46"/>
      <c r="E58" s="4"/>
      <c r="F58" s="66" t="s">
        <v>102</v>
      </c>
      <c r="G58" s="68">
        <v>1500</v>
      </c>
      <c r="H58" s="62"/>
      <c r="I58" s="71">
        <f t="shared" si="0"/>
        <v>0</v>
      </c>
    </row>
    <row r="59" spans="1:9" ht="24.75" customHeight="1">
      <c r="A59" s="4"/>
      <c r="B59" s="66" t="s">
        <v>103</v>
      </c>
      <c r="C59" s="67">
        <v>12400</v>
      </c>
      <c r="D59" s="46"/>
      <c r="E59" s="4"/>
      <c r="F59" s="66" t="s">
        <v>103</v>
      </c>
      <c r="G59" s="68">
        <v>12400</v>
      </c>
      <c r="H59" s="62"/>
      <c r="I59" s="71">
        <f t="shared" si="0"/>
        <v>0</v>
      </c>
    </row>
    <row r="60" spans="1:9" ht="24.75" customHeight="1">
      <c r="A60" s="4"/>
      <c r="B60" s="66" t="s">
        <v>104</v>
      </c>
      <c r="C60" s="1">
        <v>1200000</v>
      </c>
      <c r="D60" s="46"/>
      <c r="E60" s="4"/>
      <c r="F60" s="66" t="s">
        <v>104</v>
      </c>
      <c r="G60" s="68">
        <v>250000</v>
      </c>
      <c r="H60" s="62"/>
      <c r="I60" s="71">
        <f t="shared" si="0"/>
        <v>-950000</v>
      </c>
    </row>
    <row r="61" spans="1:9" ht="24.75" customHeight="1">
      <c r="A61" s="4"/>
      <c r="B61" s="66" t="s">
        <v>106</v>
      </c>
      <c r="C61" s="67">
        <v>1000</v>
      </c>
      <c r="D61" s="46"/>
      <c r="E61" s="4"/>
      <c r="F61" s="66" t="s">
        <v>106</v>
      </c>
      <c r="G61" s="68">
        <v>1000</v>
      </c>
      <c r="H61" s="62"/>
      <c r="I61" s="71">
        <f t="shared" si="0"/>
        <v>0</v>
      </c>
    </row>
    <row r="62" spans="1:9" ht="24.75" customHeight="1">
      <c r="A62" s="4"/>
      <c r="B62" s="66" t="s">
        <v>112</v>
      </c>
      <c r="C62" s="1">
        <v>140000</v>
      </c>
      <c r="D62" s="46"/>
      <c r="E62" s="4"/>
      <c r="F62" s="66" t="s">
        <v>112</v>
      </c>
      <c r="G62" s="68">
        <v>10033103</v>
      </c>
      <c r="H62" s="62"/>
      <c r="I62" s="71">
        <f t="shared" si="0"/>
        <v>9893103</v>
      </c>
    </row>
    <row r="63" spans="1:9" ht="24.75" customHeight="1">
      <c r="A63" s="4"/>
      <c r="B63" s="66" t="s">
        <v>105</v>
      </c>
      <c r="C63" s="1">
        <v>2000000</v>
      </c>
      <c r="D63" s="46"/>
      <c r="E63" s="4"/>
      <c r="F63" s="66" t="s">
        <v>105</v>
      </c>
      <c r="G63" s="68">
        <v>1750000</v>
      </c>
      <c r="H63" s="62"/>
      <c r="I63" s="71">
        <f t="shared" si="0"/>
        <v>-250000</v>
      </c>
    </row>
    <row r="64" spans="1:9" ht="24.75" customHeight="1">
      <c r="A64" s="4"/>
      <c r="B64" s="66" t="s">
        <v>107</v>
      </c>
      <c r="C64" s="1">
        <v>8950000</v>
      </c>
      <c r="D64" s="46"/>
      <c r="E64" s="4"/>
      <c r="F64" s="66" t="s">
        <v>107</v>
      </c>
      <c r="G64" s="68">
        <v>6500000</v>
      </c>
      <c r="H64" s="62"/>
      <c r="I64" s="71">
        <f t="shared" si="0"/>
        <v>-2450000</v>
      </c>
    </row>
    <row r="65" spans="1:9" ht="24.75" customHeight="1">
      <c r="A65" s="4"/>
      <c r="B65" s="66" t="s">
        <v>108</v>
      </c>
      <c r="C65" s="66">
        <v>2000000</v>
      </c>
      <c r="D65" s="46"/>
      <c r="E65" s="4"/>
      <c r="F65" s="66" t="s">
        <v>108</v>
      </c>
      <c r="G65" s="68">
        <v>1700000</v>
      </c>
      <c r="H65" s="62"/>
      <c r="I65" s="71">
        <f t="shared" si="0"/>
        <v>-300000</v>
      </c>
    </row>
    <row r="66" spans="1:9" ht="24.75" customHeight="1">
      <c r="A66" s="4"/>
      <c r="B66" s="66" t="s">
        <v>109</v>
      </c>
      <c r="C66" s="66">
        <v>6500000</v>
      </c>
      <c r="D66" s="46"/>
      <c r="E66" s="4"/>
      <c r="F66" s="66" t="s">
        <v>109</v>
      </c>
      <c r="G66" s="68">
        <v>5776000</v>
      </c>
      <c r="H66" s="62"/>
      <c r="I66" s="71">
        <f t="shared" si="0"/>
        <v>-724000</v>
      </c>
    </row>
    <row r="67" spans="1:9" ht="24.75" customHeight="1">
      <c r="A67" s="4"/>
      <c r="B67" s="66" t="s">
        <v>110</v>
      </c>
      <c r="C67" s="66">
        <v>620000</v>
      </c>
      <c r="D67" s="46"/>
      <c r="E67" s="4"/>
      <c r="F67" s="66" t="s">
        <v>110</v>
      </c>
      <c r="G67" s="68">
        <v>407000</v>
      </c>
      <c r="H67" s="62"/>
      <c r="I67" s="71">
        <f aca="true" t="shared" si="1" ref="I67:I75">G67-C67</f>
        <v>-213000</v>
      </c>
    </row>
    <row r="68" spans="1:9" ht="24.75" customHeight="1">
      <c r="A68" s="4"/>
      <c r="B68" s="66" t="s">
        <v>111</v>
      </c>
      <c r="C68" s="66">
        <v>17000000</v>
      </c>
      <c r="D68" s="46"/>
      <c r="E68" s="4"/>
      <c r="F68" s="66" t="s">
        <v>111</v>
      </c>
      <c r="G68" s="68">
        <v>15000000</v>
      </c>
      <c r="H68" s="62"/>
      <c r="I68" s="71">
        <f t="shared" si="1"/>
        <v>-2000000</v>
      </c>
    </row>
    <row r="69" spans="1:9" ht="24.75" customHeight="1">
      <c r="A69" s="4"/>
      <c r="B69" s="66" t="s">
        <v>113</v>
      </c>
      <c r="C69" s="66">
        <v>2500000</v>
      </c>
      <c r="D69" s="46"/>
      <c r="E69" s="4"/>
      <c r="F69" s="66" t="s">
        <v>113</v>
      </c>
      <c r="G69" s="68">
        <v>2400000</v>
      </c>
      <c r="H69" s="62"/>
      <c r="I69" s="71">
        <f t="shared" si="1"/>
        <v>-100000</v>
      </c>
    </row>
    <row r="70" spans="1:9" ht="24.75" customHeight="1">
      <c r="A70" s="4"/>
      <c r="B70" s="66" t="s">
        <v>114</v>
      </c>
      <c r="C70" s="66">
        <v>16900000</v>
      </c>
      <c r="D70" s="46"/>
      <c r="E70" s="4"/>
      <c r="F70" s="66" t="s">
        <v>114</v>
      </c>
      <c r="G70" s="68">
        <v>14000000</v>
      </c>
      <c r="H70" s="62"/>
      <c r="I70" s="71">
        <f t="shared" si="1"/>
        <v>-2900000</v>
      </c>
    </row>
    <row r="71" spans="1:9" ht="24.75" customHeight="1">
      <c r="A71" s="4"/>
      <c r="B71" s="66" t="s">
        <v>115</v>
      </c>
      <c r="C71" s="66">
        <v>3000000</v>
      </c>
      <c r="D71" s="46"/>
      <c r="E71" s="4"/>
      <c r="F71" s="66" t="s">
        <v>115</v>
      </c>
      <c r="G71" s="68">
        <v>2450000</v>
      </c>
      <c r="H71" s="62"/>
      <c r="I71" s="71">
        <f t="shared" si="1"/>
        <v>-550000</v>
      </c>
    </row>
    <row r="72" spans="1:9" ht="24.75" customHeight="1">
      <c r="A72" s="4"/>
      <c r="B72" s="66" t="s">
        <v>116</v>
      </c>
      <c r="C72" s="66">
        <v>5900000</v>
      </c>
      <c r="D72" s="46"/>
      <c r="E72" s="4"/>
      <c r="F72" s="66" t="s">
        <v>116</v>
      </c>
      <c r="G72" s="68">
        <v>4816000</v>
      </c>
      <c r="H72" s="62"/>
      <c r="I72" s="71">
        <f t="shared" si="1"/>
        <v>-1084000</v>
      </c>
    </row>
    <row r="73" spans="1:9" ht="24.75" customHeight="1">
      <c r="A73" s="4"/>
      <c r="B73" s="66" t="s">
        <v>117</v>
      </c>
      <c r="C73" s="66">
        <v>539000</v>
      </c>
      <c r="D73" s="46"/>
      <c r="E73" s="4"/>
      <c r="F73" s="66" t="s">
        <v>117</v>
      </c>
      <c r="G73" s="68">
        <v>450000</v>
      </c>
      <c r="H73" s="62"/>
      <c r="I73" s="71">
        <f t="shared" si="1"/>
        <v>-89000</v>
      </c>
    </row>
    <row r="74" spans="1:9" ht="24.75" customHeight="1">
      <c r="A74" s="4"/>
      <c r="B74" s="1" t="s">
        <v>118</v>
      </c>
      <c r="C74" s="1">
        <v>80000000</v>
      </c>
      <c r="D74" s="46"/>
      <c r="E74" s="4"/>
      <c r="F74" s="1" t="s">
        <v>118</v>
      </c>
      <c r="G74" s="68">
        <v>80000000</v>
      </c>
      <c r="H74" s="62"/>
      <c r="I74" s="71">
        <f t="shared" si="1"/>
        <v>0</v>
      </c>
    </row>
    <row r="75" spans="1:9" ht="24.75" customHeight="1" thickBot="1">
      <c r="A75" s="6"/>
      <c r="B75" s="7" t="s">
        <v>119</v>
      </c>
      <c r="C75" s="7">
        <v>800000000</v>
      </c>
      <c r="D75" s="52"/>
      <c r="E75" s="6"/>
      <c r="F75" s="7" t="s">
        <v>119</v>
      </c>
      <c r="G75" s="69">
        <v>800000000</v>
      </c>
      <c r="H75" s="70"/>
      <c r="I75" s="72">
        <f t="shared" si="1"/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K21" sqref="K21"/>
    </sheetView>
  </sheetViews>
  <sheetFormatPr defaultColWidth="17.57421875" defaultRowHeight="24.75" customHeight="1"/>
  <cols>
    <col min="1" max="1" width="4.8515625" style="22" customWidth="1"/>
    <col min="2" max="2" width="18.57421875" style="22" bestFit="1" customWidth="1"/>
    <col min="3" max="3" width="9.8515625" style="22" bestFit="1" customWidth="1"/>
    <col min="4" max="4" width="5.140625" style="22" customWidth="1"/>
    <col min="5" max="5" width="4.8515625" style="22" customWidth="1"/>
    <col min="6" max="6" width="18.57421875" style="22" bestFit="1" customWidth="1"/>
    <col min="7" max="7" width="10.8515625" style="22" bestFit="1" customWidth="1"/>
    <col min="8" max="8" width="4.28125" style="30" customWidth="1"/>
    <col min="9" max="9" width="13.28125" style="65" customWidth="1"/>
    <col min="10" max="10" width="3.28125" style="22" customWidth="1"/>
    <col min="11" max="16384" width="17.57421875" style="22" customWidth="1"/>
  </cols>
  <sheetData>
    <row r="1" spans="1:9" ht="45">
      <c r="A1" s="2"/>
      <c r="B1" s="3" t="s">
        <v>98</v>
      </c>
      <c r="C1" s="3"/>
      <c r="D1" s="51"/>
      <c r="E1" s="2"/>
      <c r="F1" s="3" t="s">
        <v>99</v>
      </c>
      <c r="G1" s="21"/>
      <c r="H1" s="63"/>
      <c r="I1" s="73" t="s">
        <v>120</v>
      </c>
    </row>
    <row r="2" spans="1:9" ht="24.75" customHeight="1">
      <c r="A2" s="49">
        <v>1</v>
      </c>
      <c r="B2" s="66" t="s">
        <v>0</v>
      </c>
      <c r="C2" s="1">
        <v>22800</v>
      </c>
      <c r="D2" s="46"/>
      <c r="E2" s="49">
        <v>1</v>
      </c>
      <c r="F2" s="66" t="s">
        <v>0</v>
      </c>
      <c r="G2" s="5">
        <v>12500</v>
      </c>
      <c r="H2" s="64"/>
      <c r="I2" s="71">
        <f>G2-C2</f>
        <v>-10300</v>
      </c>
    </row>
    <row r="3" spans="1:9" ht="24.75" customHeight="1">
      <c r="A3" s="61">
        <v>11</v>
      </c>
      <c r="B3" s="1" t="s">
        <v>21</v>
      </c>
      <c r="C3" s="15">
        <v>73000</v>
      </c>
      <c r="D3" s="46"/>
      <c r="E3" s="61">
        <v>11</v>
      </c>
      <c r="F3" s="1" t="s">
        <v>21</v>
      </c>
      <c r="G3" s="19">
        <v>24550</v>
      </c>
      <c r="H3" s="64"/>
      <c r="I3" s="71">
        <f aca="true" t="shared" si="0" ref="I3:I68">G3-C3</f>
        <v>-48450</v>
      </c>
    </row>
    <row r="4" spans="1:9" ht="24.75" customHeight="1">
      <c r="A4" s="4">
        <v>1</v>
      </c>
      <c r="B4" s="1" t="s">
        <v>1</v>
      </c>
      <c r="C4" s="15">
        <v>1200</v>
      </c>
      <c r="D4" s="46"/>
      <c r="E4" s="4">
        <v>1</v>
      </c>
      <c r="F4" s="1" t="s">
        <v>1</v>
      </c>
      <c r="G4" s="19">
        <v>150</v>
      </c>
      <c r="H4" s="64"/>
      <c r="I4" s="71">
        <f t="shared" si="0"/>
        <v>-1050</v>
      </c>
    </row>
    <row r="5" spans="1:9" ht="24.75" customHeight="1">
      <c r="A5" s="4">
        <v>2</v>
      </c>
      <c r="B5" s="1" t="s">
        <v>2</v>
      </c>
      <c r="C5" s="15">
        <v>480</v>
      </c>
      <c r="D5" s="46"/>
      <c r="E5" s="4">
        <v>2</v>
      </c>
      <c r="F5" s="1" t="s">
        <v>2</v>
      </c>
      <c r="G5" s="19"/>
      <c r="H5" s="64"/>
      <c r="I5" s="71">
        <f t="shared" si="0"/>
        <v>-480</v>
      </c>
    </row>
    <row r="6" spans="1:9" ht="24.75" customHeight="1">
      <c r="A6" s="49">
        <v>1</v>
      </c>
      <c r="B6" s="66" t="s">
        <v>76</v>
      </c>
      <c r="C6" s="1">
        <v>6300000</v>
      </c>
      <c r="D6" s="46"/>
      <c r="E6" s="49">
        <v>1</v>
      </c>
      <c r="F6" s="66" t="s">
        <v>76</v>
      </c>
      <c r="G6" s="5"/>
      <c r="H6" s="64"/>
      <c r="I6" s="71">
        <f t="shared" si="0"/>
        <v>-6300000</v>
      </c>
    </row>
    <row r="7" spans="1:9" ht="24.75" customHeight="1">
      <c r="A7" s="49">
        <v>1</v>
      </c>
      <c r="B7" s="1" t="s">
        <v>51</v>
      </c>
      <c r="C7" s="15">
        <v>8100000</v>
      </c>
      <c r="D7" s="46"/>
      <c r="E7" s="49">
        <v>1</v>
      </c>
      <c r="F7" s="1" t="s">
        <v>51</v>
      </c>
      <c r="G7" s="19"/>
      <c r="H7" s="64"/>
      <c r="I7" s="71">
        <f t="shared" si="0"/>
        <v>-8100000</v>
      </c>
    </row>
    <row r="8" spans="1:9" ht="24.75" customHeight="1">
      <c r="A8" s="61">
        <v>15</v>
      </c>
      <c r="B8" s="1" t="s">
        <v>3</v>
      </c>
      <c r="C8" s="15">
        <v>145000</v>
      </c>
      <c r="D8" s="46"/>
      <c r="E8" s="61">
        <v>15</v>
      </c>
      <c r="F8" s="1" t="s">
        <v>3</v>
      </c>
      <c r="G8" s="19">
        <v>118100</v>
      </c>
      <c r="H8" s="64"/>
      <c r="I8" s="71">
        <f t="shared" si="0"/>
        <v>-26900</v>
      </c>
    </row>
    <row r="9" spans="1:9" ht="24.75" customHeight="1">
      <c r="A9" s="49">
        <v>1</v>
      </c>
      <c r="B9" s="1" t="s">
        <v>49</v>
      </c>
      <c r="C9" s="15">
        <v>9000000</v>
      </c>
      <c r="D9" s="46"/>
      <c r="E9" s="49">
        <v>1</v>
      </c>
      <c r="F9" s="1" t="s">
        <v>49</v>
      </c>
      <c r="G9" s="19"/>
      <c r="H9" s="64"/>
      <c r="I9" s="71">
        <f t="shared" si="0"/>
        <v>-9000000</v>
      </c>
    </row>
    <row r="10" spans="1:9" ht="24.75" customHeight="1">
      <c r="A10" s="49">
        <v>1</v>
      </c>
      <c r="B10" s="1" t="s">
        <v>31</v>
      </c>
      <c r="C10" s="15">
        <v>37500</v>
      </c>
      <c r="D10" s="46"/>
      <c r="E10" s="49">
        <v>1</v>
      </c>
      <c r="F10" s="1" t="s">
        <v>31</v>
      </c>
      <c r="G10" s="19"/>
      <c r="H10" s="64"/>
      <c r="I10" s="71">
        <f t="shared" si="0"/>
        <v>-37500</v>
      </c>
    </row>
    <row r="11" spans="1:9" ht="24.75" customHeight="1">
      <c r="A11" s="61">
        <v>4</v>
      </c>
      <c r="B11" s="1" t="s">
        <v>17</v>
      </c>
      <c r="C11" s="15">
        <v>250</v>
      </c>
      <c r="D11" s="46"/>
      <c r="E11" s="61">
        <v>4</v>
      </c>
      <c r="F11" s="1" t="s">
        <v>17</v>
      </c>
      <c r="G11" s="19"/>
      <c r="H11" s="64"/>
      <c r="I11" s="71">
        <f t="shared" si="0"/>
        <v>-250</v>
      </c>
    </row>
    <row r="12" spans="1:9" ht="24.75" customHeight="1">
      <c r="A12" s="4">
        <v>3</v>
      </c>
      <c r="B12" s="1" t="s">
        <v>4</v>
      </c>
      <c r="C12" s="15">
        <v>700</v>
      </c>
      <c r="D12" s="46"/>
      <c r="E12" s="4">
        <v>3</v>
      </c>
      <c r="F12" s="1" t="s">
        <v>4</v>
      </c>
      <c r="G12" s="19"/>
      <c r="H12" s="64"/>
      <c r="I12" s="71">
        <f t="shared" si="0"/>
        <v>-700</v>
      </c>
    </row>
    <row r="13" spans="1:9" ht="24.75" customHeight="1">
      <c r="A13" s="49">
        <v>1</v>
      </c>
      <c r="B13" s="1" t="s">
        <v>26</v>
      </c>
      <c r="C13" s="15">
        <v>14000</v>
      </c>
      <c r="D13" s="46"/>
      <c r="E13" s="49">
        <v>1</v>
      </c>
      <c r="F13" s="1" t="s">
        <v>26</v>
      </c>
      <c r="G13" s="19">
        <v>2300</v>
      </c>
      <c r="H13" s="64"/>
      <c r="I13" s="71">
        <f t="shared" si="0"/>
        <v>-11700</v>
      </c>
    </row>
    <row r="14" spans="1:9" ht="24.75" customHeight="1">
      <c r="A14" s="49">
        <v>1</v>
      </c>
      <c r="B14" s="1" t="s">
        <v>5</v>
      </c>
      <c r="C14" s="15">
        <v>700</v>
      </c>
      <c r="D14" s="46"/>
      <c r="E14" s="49">
        <v>1</v>
      </c>
      <c r="F14" s="1" t="s">
        <v>5</v>
      </c>
      <c r="G14" s="19">
        <v>40</v>
      </c>
      <c r="H14" s="64"/>
      <c r="I14" s="71">
        <f t="shared" si="0"/>
        <v>-660</v>
      </c>
    </row>
    <row r="15" spans="1:9" ht="24.75" customHeight="1">
      <c r="A15" s="49">
        <v>1</v>
      </c>
      <c r="B15" s="1" t="s">
        <v>42</v>
      </c>
      <c r="C15" s="15">
        <v>15000</v>
      </c>
      <c r="D15" s="46"/>
      <c r="E15" s="49">
        <v>1</v>
      </c>
      <c r="F15" s="1" t="s">
        <v>42</v>
      </c>
      <c r="G15" s="19"/>
      <c r="H15" s="64"/>
      <c r="I15" s="71">
        <f t="shared" si="0"/>
        <v>-15000</v>
      </c>
    </row>
    <row r="16" spans="1:9" ht="24.75" customHeight="1">
      <c r="A16" s="49">
        <v>1</v>
      </c>
      <c r="B16" s="1" t="s">
        <v>6</v>
      </c>
      <c r="C16" s="15">
        <v>16400</v>
      </c>
      <c r="D16" s="46"/>
      <c r="E16" s="49">
        <v>1</v>
      </c>
      <c r="F16" s="1" t="s">
        <v>6</v>
      </c>
      <c r="G16" s="19">
        <v>2120</v>
      </c>
      <c r="H16" s="64"/>
      <c r="I16" s="71">
        <f t="shared" si="0"/>
        <v>-14280</v>
      </c>
    </row>
    <row r="17" spans="1:9" ht="24.75" customHeight="1">
      <c r="A17" s="49">
        <v>1</v>
      </c>
      <c r="B17" s="1" t="s">
        <v>47</v>
      </c>
      <c r="C17" s="15">
        <v>5500</v>
      </c>
      <c r="D17" s="46"/>
      <c r="E17" s="49">
        <v>1</v>
      </c>
      <c r="F17" s="1" t="s">
        <v>47</v>
      </c>
      <c r="G17" s="19">
        <v>5556</v>
      </c>
      <c r="H17" s="64"/>
      <c r="I17" s="71">
        <f t="shared" si="0"/>
        <v>56</v>
      </c>
    </row>
    <row r="18" spans="1:9" ht="24.75" customHeight="1">
      <c r="A18" s="49">
        <v>1</v>
      </c>
      <c r="B18" s="66" t="s">
        <v>64</v>
      </c>
      <c r="C18" s="1">
        <v>9000000</v>
      </c>
      <c r="D18" s="46"/>
      <c r="E18" s="49">
        <v>1</v>
      </c>
      <c r="F18" s="66" t="s">
        <v>64</v>
      </c>
      <c r="G18" s="5"/>
      <c r="H18" s="64"/>
      <c r="I18" s="71">
        <f t="shared" si="0"/>
        <v>-9000000</v>
      </c>
    </row>
    <row r="19" spans="1:9" ht="24.75" customHeight="1">
      <c r="A19" s="49">
        <v>1</v>
      </c>
      <c r="B19" s="1" t="s">
        <v>60</v>
      </c>
      <c r="C19" s="15">
        <v>86400</v>
      </c>
      <c r="D19" s="46"/>
      <c r="E19" s="49">
        <v>1</v>
      </c>
      <c r="F19" s="1" t="s">
        <v>60</v>
      </c>
      <c r="G19" s="19">
        <v>86153</v>
      </c>
      <c r="H19" s="64"/>
      <c r="I19" s="71">
        <f t="shared" si="0"/>
        <v>-247</v>
      </c>
    </row>
    <row r="20" spans="1:9" ht="24.75" customHeight="1">
      <c r="A20" s="61">
        <v>17</v>
      </c>
      <c r="B20" s="1" t="s">
        <v>7</v>
      </c>
      <c r="C20" s="15">
        <v>9900</v>
      </c>
      <c r="D20" s="46"/>
      <c r="E20" s="61">
        <v>17</v>
      </c>
      <c r="F20" s="1" t="s">
        <v>7</v>
      </c>
      <c r="G20" s="19"/>
      <c r="H20" s="64"/>
      <c r="I20" s="71">
        <f t="shared" si="0"/>
        <v>-9900</v>
      </c>
    </row>
    <row r="21" spans="1:9" ht="24.75" customHeight="1">
      <c r="A21" s="49">
        <v>1</v>
      </c>
      <c r="B21" s="66" t="s">
        <v>95</v>
      </c>
      <c r="C21" s="1">
        <v>600000</v>
      </c>
      <c r="D21" s="46"/>
      <c r="E21" s="49">
        <v>1</v>
      </c>
      <c r="F21" s="66" t="s">
        <v>95</v>
      </c>
      <c r="G21" s="5"/>
      <c r="H21" s="64"/>
      <c r="I21" s="71">
        <f t="shared" si="0"/>
        <v>-600000</v>
      </c>
    </row>
    <row r="22" spans="1:9" ht="24.75" customHeight="1">
      <c r="A22" s="49">
        <v>1</v>
      </c>
      <c r="B22" s="66" t="s">
        <v>96</v>
      </c>
      <c r="C22" s="1">
        <v>900000</v>
      </c>
      <c r="D22" s="46"/>
      <c r="E22" s="49">
        <v>1</v>
      </c>
      <c r="F22" s="66" t="s">
        <v>96</v>
      </c>
      <c r="G22" s="5">
        <v>775000</v>
      </c>
      <c r="H22" s="64"/>
      <c r="I22" s="71">
        <f t="shared" si="0"/>
        <v>-125000</v>
      </c>
    </row>
    <row r="23" spans="1:9" ht="24.75" customHeight="1">
      <c r="A23" s="49">
        <v>1</v>
      </c>
      <c r="B23" s="1" t="s">
        <v>43</v>
      </c>
      <c r="C23" s="15">
        <v>5900</v>
      </c>
      <c r="D23" s="46"/>
      <c r="E23" s="49">
        <v>1</v>
      </c>
      <c r="F23" s="1" t="s">
        <v>43</v>
      </c>
      <c r="G23" s="19"/>
      <c r="H23" s="62"/>
      <c r="I23" s="71">
        <f t="shared" si="0"/>
        <v>-5900</v>
      </c>
    </row>
    <row r="24" spans="1:9" ht="24.75" customHeight="1">
      <c r="A24" s="61">
        <v>6</v>
      </c>
      <c r="B24" s="1" t="s">
        <v>19</v>
      </c>
      <c r="C24" s="15">
        <v>3800</v>
      </c>
      <c r="D24" s="46"/>
      <c r="E24" s="61">
        <v>6</v>
      </c>
      <c r="F24" s="1" t="s">
        <v>19</v>
      </c>
      <c r="G24" s="19">
        <v>250</v>
      </c>
      <c r="H24" s="62"/>
      <c r="I24" s="71">
        <f t="shared" si="0"/>
        <v>-3550</v>
      </c>
    </row>
    <row r="25" spans="1:9" ht="24.75" customHeight="1">
      <c r="A25" s="49">
        <v>1</v>
      </c>
      <c r="B25" s="1" t="s">
        <v>28</v>
      </c>
      <c r="C25" s="15"/>
      <c r="D25" s="46"/>
      <c r="E25" s="49">
        <v>1</v>
      </c>
      <c r="F25" s="1" t="s">
        <v>28</v>
      </c>
      <c r="G25" s="19">
        <v>50</v>
      </c>
      <c r="H25" s="62"/>
      <c r="I25" s="71">
        <f t="shared" si="0"/>
        <v>50</v>
      </c>
    </row>
    <row r="26" spans="1:9" ht="24.75" customHeight="1">
      <c r="A26" s="49">
        <v>1</v>
      </c>
      <c r="B26" s="66" t="s">
        <v>70</v>
      </c>
      <c r="C26" s="1">
        <v>788887</v>
      </c>
      <c r="D26" s="46"/>
      <c r="E26" s="49">
        <v>1</v>
      </c>
      <c r="F26" s="66" t="s">
        <v>70</v>
      </c>
      <c r="G26" s="5"/>
      <c r="H26" s="62"/>
      <c r="I26" s="71">
        <f t="shared" si="0"/>
        <v>-788887</v>
      </c>
    </row>
    <row r="27" spans="1:9" ht="24.75" customHeight="1">
      <c r="A27" s="49">
        <v>1</v>
      </c>
      <c r="B27" s="66" t="s">
        <v>97</v>
      </c>
      <c r="C27" s="1">
        <v>13000</v>
      </c>
      <c r="D27" s="46"/>
      <c r="E27" s="49">
        <v>1</v>
      </c>
      <c r="F27" s="66" t="s">
        <v>97</v>
      </c>
      <c r="G27" s="5">
        <v>8000</v>
      </c>
      <c r="H27" s="62"/>
      <c r="I27" s="71">
        <f t="shared" si="0"/>
        <v>-5000</v>
      </c>
    </row>
    <row r="28" spans="1:9" ht="24.75" customHeight="1">
      <c r="A28" s="49">
        <v>1</v>
      </c>
      <c r="B28" s="66" t="s">
        <v>68</v>
      </c>
      <c r="C28" s="1">
        <v>2200000</v>
      </c>
      <c r="D28" s="46"/>
      <c r="E28" s="49">
        <v>1</v>
      </c>
      <c r="F28" s="66" t="s">
        <v>68</v>
      </c>
      <c r="G28" s="5"/>
      <c r="H28" s="62"/>
      <c r="I28" s="71">
        <f t="shared" si="0"/>
        <v>-2200000</v>
      </c>
    </row>
    <row r="29" spans="1:9" ht="24.75" customHeight="1">
      <c r="A29" s="49">
        <v>1</v>
      </c>
      <c r="B29" s="66" t="s">
        <v>66</v>
      </c>
      <c r="C29" s="1">
        <v>1000000</v>
      </c>
      <c r="D29" s="46"/>
      <c r="E29" s="49">
        <v>1</v>
      </c>
      <c r="F29" s="66" t="s">
        <v>66</v>
      </c>
      <c r="G29" s="5"/>
      <c r="H29" s="62"/>
      <c r="I29" s="71">
        <f t="shared" si="0"/>
        <v>-1000000</v>
      </c>
    </row>
    <row r="30" spans="1:9" ht="24.75" customHeight="1">
      <c r="A30" s="49">
        <v>1</v>
      </c>
      <c r="B30" s="66" t="s">
        <v>62</v>
      </c>
      <c r="C30" s="1">
        <v>2500000</v>
      </c>
      <c r="D30" s="46"/>
      <c r="E30" s="49">
        <v>1</v>
      </c>
      <c r="F30" s="66" t="s">
        <v>62</v>
      </c>
      <c r="G30" s="5"/>
      <c r="H30" s="62"/>
      <c r="I30" s="71">
        <f t="shared" si="0"/>
        <v>-2500000</v>
      </c>
    </row>
    <row r="31" spans="1:9" ht="24.75" customHeight="1">
      <c r="A31" s="49">
        <v>1</v>
      </c>
      <c r="B31" s="1" t="s">
        <v>8</v>
      </c>
      <c r="C31" s="15">
        <v>100000</v>
      </c>
      <c r="D31" s="46"/>
      <c r="E31" s="49">
        <v>1</v>
      </c>
      <c r="F31" s="1" t="s">
        <v>8</v>
      </c>
      <c r="G31" s="19"/>
      <c r="H31" s="62"/>
      <c r="I31" s="71">
        <f t="shared" si="0"/>
        <v>-100000</v>
      </c>
    </row>
    <row r="32" spans="1:9" ht="24.75" customHeight="1">
      <c r="A32" s="49">
        <v>1</v>
      </c>
      <c r="B32" s="1" t="s">
        <v>58</v>
      </c>
      <c r="C32" s="15">
        <v>360</v>
      </c>
      <c r="D32" s="46"/>
      <c r="E32" s="49">
        <v>1</v>
      </c>
      <c r="F32" s="1" t="s">
        <v>58</v>
      </c>
      <c r="G32" s="19"/>
      <c r="H32" s="62"/>
      <c r="I32" s="71">
        <f t="shared" si="0"/>
        <v>-360</v>
      </c>
    </row>
    <row r="33" spans="1:9" ht="24.75" customHeight="1">
      <c r="A33" s="49">
        <v>1</v>
      </c>
      <c r="B33" s="1" t="s">
        <v>56</v>
      </c>
      <c r="C33" s="15">
        <v>13440</v>
      </c>
      <c r="D33" s="46"/>
      <c r="E33" s="49">
        <v>1</v>
      </c>
      <c r="F33" s="1" t="s">
        <v>56</v>
      </c>
      <c r="G33" s="19">
        <v>8311</v>
      </c>
      <c r="H33" s="62"/>
      <c r="I33" s="71">
        <f t="shared" si="0"/>
        <v>-5129</v>
      </c>
    </row>
    <row r="34" spans="1:9" ht="24.75" customHeight="1">
      <c r="A34" s="49">
        <v>1</v>
      </c>
      <c r="B34" s="1" t="s">
        <v>45</v>
      </c>
      <c r="C34" s="15">
        <v>149000</v>
      </c>
      <c r="D34" s="46"/>
      <c r="E34" s="49">
        <v>1</v>
      </c>
      <c r="F34" s="1" t="s">
        <v>45</v>
      </c>
      <c r="G34" s="19">
        <v>125020</v>
      </c>
      <c r="H34" s="62"/>
      <c r="I34" s="71">
        <f t="shared" si="0"/>
        <v>-23980</v>
      </c>
    </row>
    <row r="35" spans="1:9" ht="24.75" customHeight="1">
      <c r="A35" s="61">
        <v>12</v>
      </c>
      <c r="B35" s="1" t="s">
        <v>9</v>
      </c>
      <c r="C35" s="15">
        <v>5900</v>
      </c>
      <c r="D35" s="46"/>
      <c r="E35" s="61">
        <v>12</v>
      </c>
      <c r="F35" s="1" t="s">
        <v>9</v>
      </c>
      <c r="G35" s="19">
        <v>801</v>
      </c>
      <c r="H35" s="62"/>
      <c r="I35" s="71">
        <f t="shared" si="0"/>
        <v>-5099</v>
      </c>
    </row>
    <row r="36" spans="1:9" ht="24.75" customHeight="1">
      <c r="A36" s="61">
        <v>19</v>
      </c>
      <c r="B36" s="1" t="s">
        <v>23</v>
      </c>
      <c r="C36" s="15">
        <v>2900</v>
      </c>
      <c r="D36" s="46"/>
      <c r="E36" s="61">
        <v>19</v>
      </c>
      <c r="F36" s="1" t="s">
        <v>23</v>
      </c>
      <c r="G36" s="19">
        <v>1700</v>
      </c>
      <c r="H36" s="62"/>
      <c r="I36" s="71">
        <f t="shared" si="0"/>
        <v>-1200</v>
      </c>
    </row>
    <row r="37" spans="1:9" ht="24.75" customHeight="1">
      <c r="A37" s="61">
        <v>1</v>
      </c>
      <c r="B37" s="1" t="s">
        <v>25</v>
      </c>
      <c r="C37" s="15">
        <v>20000</v>
      </c>
      <c r="D37" s="46"/>
      <c r="E37" s="61">
        <v>1</v>
      </c>
      <c r="F37" s="1" t="s">
        <v>25</v>
      </c>
      <c r="G37" s="19">
        <v>9750</v>
      </c>
      <c r="H37" s="62"/>
      <c r="I37" s="71">
        <f t="shared" si="0"/>
        <v>-10250</v>
      </c>
    </row>
    <row r="38" spans="1:9" ht="24.75" customHeight="1">
      <c r="A38" s="4"/>
      <c r="B38" s="1" t="s">
        <v>24</v>
      </c>
      <c r="C38" s="15">
        <v>5000</v>
      </c>
      <c r="D38" s="47"/>
      <c r="E38" s="4"/>
      <c r="F38" s="1" t="s">
        <v>24</v>
      </c>
      <c r="G38" s="19">
        <v>1000</v>
      </c>
      <c r="H38" s="62"/>
      <c r="I38" s="71">
        <f t="shared" si="0"/>
        <v>-4000</v>
      </c>
    </row>
    <row r="39" spans="1:9" ht="24.75" customHeight="1">
      <c r="A39" s="49">
        <v>1</v>
      </c>
      <c r="B39" s="66" t="s">
        <v>10</v>
      </c>
      <c r="C39" s="1">
        <v>22000</v>
      </c>
      <c r="D39" s="47"/>
      <c r="E39" s="49">
        <v>1</v>
      </c>
      <c r="F39" s="66" t="s">
        <v>10</v>
      </c>
      <c r="G39" s="5">
        <v>15000</v>
      </c>
      <c r="H39" s="62"/>
      <c r="I39" s="71">
        <f t="shared" si="0"/>
        <v>-7000</v>
      </c>
    </row>
    <row r="40" spans="1:9" ht="24.75" customHeight="1">
      <c r="A40" s="49">
        <v>11</v>
      </c>
      <c r="B40" s="1" t="s">
        <v>53</v>
      </c>
      <c r="C40" s="15"/>
      <c r="D40" s="47"/>
      <c r="E40" s="49">
        <v>11</v>
      </c>
      <c r="F40" s="1" t="s">
        <v>53</v>
      </c>
      <c r="G40" s="19"/>
      <c r="H40" s="62"/>
      <c r="I40" s="71">
        <f t="shared" si="0"/>
        <v>0</v>
      </c>
    </row>
    <row r="41" spans="1:9" ht="24.75" customHeight="1">
      <c r="A41" s="61">
        <v>14</v>
      </c>
      <c r="B41" s="1" t="s">
        <v>11</v>
      </c>
      <c r="C41" s="15">
        <v>52000</v>
      </c>
      <c r="D41" s="47"/>
      <c r="E41" s="61">
        <v>14</v>
      </c>
      <c r="F41" s="1" t="s">
        <v>11</v>
      </c>
      <c r="G41" s="19">
        <v>22223</v>
      </c>
      <c r="H41" s="62"/>
      <c r="I41" s="71">
        <f t="shared" si="0"/>
        <v>-29777</v>
      </c>
    </row>
    <row r="42" spans="1:9" ht="24.75" customHeight="1">
      <c r="A42" s="49">
        <v>1</v>
      </c>
      <c r="B42" s="1" t="s">
        <v>38</v>
      </c>
      <c r="C42" s="15">
        <v>244000</v>
      </c>
      <c r="D42" s="47"/>
      <c r="E42" s="49">
        <v>1</v>
      </c>
      <c r="F42" s="1" t="s">
        <v>38</v>
      </c>
      <c r="G42" s="19"/>
      <c r="H42" s="62"/>
      <c r="I42" s="71">
        <f t="shared" si="0"/>
        <v>-244000</v>
      </c>
    </row>
    <row r="43" spans="1:9" ht="24.75" customHeight="1">
      <c r="A43" s="61">
        <v>10</v>
      </c>
      <c r="B43" s="1" t="s">
        <v>12</v>
      </c>
      <c r="C43" s="15">
        <v>400</v>
      </c>
      <c r="D43" s="46"/>
      <c r="E43" s="61">
        <v>10</v>
      </c>
      <c r="F43" s="1" t="s">
        <v>12</v>
      </c>
      <c r="G43" s="19"/>
      <c r="H43" s="62"/>
      <c r="I43" s="71">
        <f t="shared" si="0"/>
        <v>-400</v>
      </c>
    </row>
    <row r="44" spans="1:9" ht="24.75" customHeight="1">
      <c r="A44" s="49">
        <v>1</v>
      </c>
      <c r="B44" s="1" t="s">
        <v>13</v>
      </c>
      <c r="C44" s="15">
        <v>63000</v>
      </c>
      <c r="D44" s="46"/>
      <c r="E44" s="49">
        <v>1</v>
      </c>
      <c r="F44" s="1" t="s">
        <v>13</v>
      </c>
      <c r="G44" s="19">
        <v>5502</v>
      </c>
      <c r="H44" s="62"/>
      <c r="I44" s="71">
        <f t="shared" si="0"/>
        <v>-57498</v>
      </c>
    </row>
    <row r="45" spans="1:9" ht="24.75" customHeight="1">
      <c r="A45" s="49">
        <v>1</v>
      </c>
      <c r="B45" s="1" t="s">
        <v>40</v>
      </c>
      <c r="C45" s="15">
        <v>300000</v>
      </c>
      <c r="D45" s="46"/>
      <c r="E45" s="49">
        <v>1</v>
      </c>
      <c r="F45" s="1" t="s">
        <v>40</v>
      </c>
      <c r="G45" s="19"/>
      <c r="H45" s="62"/>
      <c r="I45" s="71">
        <f t="shared" si="0"/>
        <v>-300000</v>
      </c>
    </row>
    <row r="46" spans="1:9" ht="24.75" customHeight="1">
      <c r="A46" s="61">
        <v>7</v>
      </c>
      <c r="B46" s="1" t="s">
        <v>14</v>
      </c>
      <c r="C46" s="15">
        <v>500</v>
      </c>
      <c r="D46" s="46"/>
      <c r="E46" s="61">
        <v>7</v>
      </c>
      <c r="F46" s="1" t="s">
        <v>14</v>
      </c>
      <c r="G46" s="19"/>
      <c r="H46" s="62"/>
      <c r="I46" s="71">
        <f t="shared" si="0"/>
        <v>-500</v>
      </c>
    </row>
    <row r="47" spans="1:9" ht="24.75" customHeight="1">
      <c r="A47" s="61">
        <v>13</v>
      </c>
      <c r="B47" s="1" t="s">
        <v>22</v>
      </c>
      <c r="C47" s="15">
        <v>83450</v>
      </c>
      <c r="D47" s="46"/>
      <c r="E47" s="61">
        <v>13</v>
      </c>
      <c r="F47" s="1" t="s">
        <v>22</v>
      </c>
      <c r="G47" s="19">
        <v>61000</v>
      </c>
      <c r="H47" s="62"/>
      <c r="I47" s="71">
        <f t="shared" si="0"/>
        <v>-22450</v>
      </c>
    </row>
    <row r="48" spans="1:9" ht="24.75" customHeight="1">
      <c r="A48" s="61">
        <v>9</v>
      </c>
      <c r="B48" s="1" t="s">
        <v>20</v>
      </c>
      <c r="C48" s="15">
        <v>9500</v>
      </c>
      <c r="D48" s="46"/>
      <c r="E48" s="61">
        <v>9</v>
      </c>
      <c r="F48" s="1" t="s">
        <v>20</v>
      </c>
      <c r="G48" s="19"/>
      <c r="H48" s="62"/>
      <c r="I48" s="71">
        <f t="shared" si="0"/>
        <v>-9500</v>
      </c>
    </row>
    <row r="49" spans="1:9" ht="24.75" customHeight="1">
      <c r="A49" s="49">
        <v>1</v>
      </c>
      <c r="B49" s="1" t="s">
        <v>35</v>
      </c>
      <c r="C49" s="15">
        <v>38000</v>
      </c>
      <c r="D49" s="46"/>
      <c r="E49" s="49">
        <v>1</v>
      </c>
      <c r="F49" s="1" t="s">
        <v>35</v>
      </c>
      <c r="G49" s="19">
        <v>30030</v>
      </c>
      <c r="H49" s="62"/>
      <c r="I49" s="71">
        <f t="shared" si="0"/>
        <v>-7970</v>
      </c>
    </row>
    <row r="50" spans="1:9" ht="24.75" customHeight="1">
      <c r="A50" s="61">
        <v>16</v>
      </c>
      <c r="B50" s="1" t="s">
        <v>15</v>
      </c>
      <c r="C50" s="15">
        <v>3500</v>
      </c>
      <c r="D50" s="46"/>
      <c r="E50" s="61">
        <v>16</v>
      </c>
      <c r="F50" s="1" t="s">
        <v>15</v>
      </c>
      <c r="G50" s="19"/>
      <c r="H50" s="62"/>
      <c r="I50" s="71">
        <f t="shared" si="0"/>
        <v>-3500</v>
      </c>
    </row>
    <row r="51" spans="1:9" ht="24.75" customHeight="1">
      <c r="A51" s="61">
        <v>8</v>
      </c>
      <c r="B51" s="1" t="s">
        <v>16</v>
      </c>
      <c r="C51" s="15">
        <v>9500</v>
      </c>
      <c r="D51" s="46"/>
      <c r="E51" s="61">
        <v>8</v>
      </c>
      <c r="F51" s="1" t="s">
        <v>16</v>
      </c>
      <c r="G51" s="19">
        <v>116</v>
      </c>
      <c r="H51" s="62"/>
      <c r="I51" s="71">
        <f t="shared" si="0"/>
        <v>-9384</v>
      </c>
    </row>
    <row r="52" spans="1:9" ht="24.75" customHeight="1">
      <c r="A52" s="61">
        <v>5</v>
      </c>
      <c r="B52" s="1" t="s">
        <v>18</v>
      </c>
      <c r="C52" s="15">
        <v>13500</v>
      </c>
      <c r="D52" s="46"/>
      <c r="E52" s="61">
        <v>5</v>
      </c>
      <c r="F52" s="1" t="s">
        <v>18</v>
      </c>
      <c r="G52" s="19">
        <v>2300</v>
      </c>
      <c r="H52" s="62"/>
      <c r="I52" s="71">
        <f t="shared" si="0"/>
        <v>-11200</v>
      </c>
    </row>
    <row r="53" spans="1:9" ht="24.75" customHeight="1">
      <c r="A53" s="49">
        <v>1</v>
      </c>
      <c r="B53" s="1" t="s">
        <v>33</v>
      </c>
      <c r="C53" s="15">
        <v>134000</v>
      </c>
      <c r="D53" s="46"/>
      <c r="E53" s="49">
        <v>1</v>
      </c>
      <c r="F53" s="1" t="s">
        <v>33</v>
      </c>
      <c r="G53" s="19">
        <v>64050</v>
      </c>
      <c r="H53" s="62"/>
      <c r="I53" s="71">
        <f t="shared" si="0"/>
        <v>-69950</v>
      </c>
    </row>
    <row r="54" spans="1:9" ht="24.75" customHeight="1">
      <c r="A54" s="49">
        <v>1</v>
      </c>
      <c r="B54" s="66" t="s">
        <v>74</v>
      </c>
      <c r="C54" s="1">
        <v>7878888</v>
      </c>
      <c r="D54" s="46"/>
      <c r="E54" s="49">
        <v>1</v>
      </c>
      <c r="F54" s="66" t="s">
        <v>74</v>
      </c>
      <c r="G54" s="5"/>
      <c r="H54" s="62"/>
      <c r="I54" s="71">
        <f t="shared" si="0"/>
        <v>-7878888</v>
      </c>
    </row>
    <row r="55" spans="1:9" ht="24.75" customHeight="1">
      <c r="A55" s="49">
        <v>1</v>
      </c>
      <c r="B55" s="66" t="s">
        <v>72</v>
      </c>
      <c r="C55" s="1">
        <v>15000</v>
      </c>
      <c r="D55" s="46"/>
      <c r="E55" s="49">
        <v>1</v>
      </c>
      <c r="F55" s="66" t="s">
        <v>72</v>
      </c>
      <c r="G55" s="5"/>
      <c r="H55" s="62"/>
      <c r="I55" s="71">
        <f t="shared" si="0"/>
        <v>-15000</v>
      </c>
    </row>
    <row r="56" spans="1:9" ht="24.75" customHeight="1">
      <c r="A56" s="4"/>
      <c r="B56" s="66" t="s">
        <v>100</v>
      </c>
      <c r="C56" s="67">
        <v>9500</v>
      </c>
      <c r="D56" s="46"/>
      <c r="E56" s="4"/>
      <c r="F56" s="66" t="s">
        <v>100</v>
      </c>
      <c r="G56" s="68"/>
      <c r="H56" s="62"/>
      <c r="I56" s="71">
        <f t="shared" si="0"/>
        <v>-9500</v>
      </c>
    </row>
    <row r="57" spans="1:9" ht="24.75" customHeight="1">
      <c r="A57" s="4"/>
      <c r="B57" s="66" t="s">
        <v>101</v>
      </c>
      <c r="C57" s="67">
        <v>8975</v>
      </c>
      <c r="D57" s="46"/>
      <c r="E57" s="4"/>
      <c r="F57" s="66" t="s">
        <v>101</v>
      </c>
      <c r="G57" s="68"/>
      <c r="H57" s="62"/>
      <c r="I57" s="71">
        <f t="shared" si="0"/>
        <v>-8975</v>
      </c>
    </row>
    <row r="58" spans="1:9" ht="24.75" customHeight="1">
      <c r="A58" s="4"/>
      <c r="B58" s="66" t="s">
        <v>102</v>
      </c>
      <c r="C58" s="67">
        <v>2800</v>
      </c>
      <c r="D58" s="46"/>
      <c r="E58" s="4"/>
      <c r="F58" s="66" t="s">
        <v>102</v>
      </c>
      <c r="G58" s="68"/>
      <c r="H58" s="62"/>
      <c r="I58" s="71">
        <f t="shared" si="0"/>
        <v>-2800</v>
      </c>
    </row>
    <row r="59" spans="1:9" ht="24.75" customHeight="1">
      <c r="A59" s="4"/>
      <c r="B59" s="66" t="s">
        <v>103</v>
      </c>
      <c r="C59" s="67">
        <v>12500</v>
      </c>
      <c r="D59" s="46"/>
      <c r="E59" s="4"/>
      <c r="F59" s="66" t="s">
        <v>103</v>
      </c>
      <c r="G59" s="68"/>
      <c r="H59" s="62"/>
      <c r="I59" s="71">
        <f t="shared" si="0"/>
        <v>-12500</v>
      </c>
    </row>
    <row r="60" spans="1:9" ht="24.75" customHeight="1">
      <c r="A60" s="4"/>
      <c r="B60" s="66" t="s">
        <v>121</v>
      </c>
      <c r="C60" s="67">
        <v>739</v>
      </c>
      <c r="D60" s="46"/>
      <c r="E60" s="4"/>
      <c r="F60" s="66"/>
      <c r="G60" s="68"/>
      <c r="H60" s="62"/>
      <c r="I60" s="71"/>
    </row>
    <row r="61" spans="1:9" ht="24.75" customHeight="1">
      <c r="A61" s="4"/>
      <c r="B61" s="66" t="s">
        <v>104</v>
      </c>
      <c r="C61" s="1"/>
      <c r="D61" s="46"/>
      <c r="E61" s="4"/>
      <c r="F61" s="66" t="s">
        <v>104</v>
      </c>
      <c r="G61" s="68"/>
      <c r="H61" s="62"/>
      <c r="I61" s="71">
        <f t="shared" si="0"/>
        <v>0</v>
      </c>
    </row>
    <row r="62" spans="1:9" ht="24.75" customHeight="1">
      <c r="A62" s="4"/>
      <c r="B62" s="66" t="s">
        <v>106</v>
      </c>
      <c r="C62" s="67">
        <v>17500</v>
      </c>
      <c r="D62" s="46"/>
      <c r="E62" s="4"/>
      <c r="F62" s="66" t="s">
        <v>106</v>
      </c>
      <c r="G62" s="68"/>
      <c r="H62" s="62"/>
      <c r="I62" s="71">
        <f t="shared" si="0"/>
        <v>-17500</v>
      </c>
    </row>
    <row r="63" spans="1:9" ht="24.75" customHeight="1">
      <c r="A63" s="4"/>
      <c r="B63" s="66" t="s">
        <v>122</v>
      </c>
      <c r="C63" s="67">
        <v>23900</v>
      </c>
      <c r="D63" s="46"/>
      <c r="E63" s="4"/>
      <c r="F63" s="66" t="s">
        <v>122</v>
      </c>
      <c r="G63" s="68"/>
      <c r="H63" s="62"/>
      <c r="I63" s="71"/>
    </row>
    <row r="64" spans="1:9" ht="24.75" customHeight="1">
      <c r="A64" s="4"/>
      <c r="B64" s="66" t="s">
        <v>112</v>
      </c>
      <c r="C64" s="1">
        <v>13599000</v>
      </c>
      <c r="D64" s="46"/>
      <c r="E64" s="4"/>
      <c r="F64" s="66" t="s">
        <v>112</v>
      </c>
      <c r="G64" s="68">
        <v>10137000</v>
      </c>
      <c r="H64" s="62"/>
      <c r="I64" s="71">
        <f t="shared" si="0"/>
        <v>-3462000</v>
      </c>
    </row>
    <row r="65" spans="1:9" ht="24.75" customHeight="1">
      <c r="A65" s="4"/>
      <c r="B65" s="66" t="s">
        <v>105</v>
      </c>
      <c r="C65" s="1">
        <v>1999800</v>
      </c>
      <c r="D65" s="46"/>
      <c r="E65" s="4"/>
      <c r="F65" s="66" t="s">
        <v>105</v>
      </c>
      <c r="G65" s="68">
        <v>1766007</v>
      </c>
      <c r="H65" s="62"/>
      <c r="I65" s="71">
        <f t="shared" si="0"/>
        <v>-233793</v>
      </c>
    </row>
    <row r="66" spans="1:9" ht="24.75" customHeight="1">
      <c r="A66" s="4"/>
      <c r="B66" s="66" t="s">
        <v>107</v>
      </c>
      <c r="C66" s="1">
        <v>8400000</v>
      </c>
      <c r="D66" s="46"/>
      <c r="E66" s="4"/>
      <c r="F66" s="66" t="s">
        <v>107</v>
      </c>
      <c r="G66" s="68">
        <v>6523000</v>
      </c>
      <c r="H66" s="62"/>
      <c r="I66" s="71">
        <f t="shared" si="0"/>
        <v>-1877000</v>
      </c>
    </row>
    <row r="67" spans="1:9" ht="24.75" customHeight="1">
      <c r="A67" s="4"/>
      <c r="B67" s="66" t="s">
        <v>108</v>
      </c>
      <c r="C67" s="66">
        <v>1888887</v>
      </c>
      <c r="D67" s="46"/>
      <c r="E67" s="4"/>
      <c r="F67" s="66" t="s">
        <v>108</v>
      </c>
      <c r="G67" s="68">
        <v>1746003</v>
      </c>
      <c r="H67" s="62"/>
      <c r="I67" s="71">
        <f t="shared" si="0"/>
        <v>-142884</v>
      </c>
    </row>
    <row r="68" spans="1:9" ht="24.75" customHeight="1">
      <c r="A68" s="4"/>
      <c r="B68" s="66" t="s">
        <v>109</v>
      </c>
      <c r="C68" s="66">
        <v>5900000</v>
      </c>
      <c r="D68" s="46"/>
      <c r="E68" s="4"/>
      <c r="F68" s="66" t="s">
        <v>109</v>
      </c>
      <c r="G68" s="68">
        <v>4001000</v>
      </c>
      <c r="H68" s="62"/>
      <c r="I68" s="71">
        <f t="shared" si="0"/>
        <v>-1899000</v>
      </c>
    </row>
    <row r="69" spans="1:9" ht="24.75" customHeight="1">
      <c r="A69" s="4"/>
      <c r="B69" s="66" t="s">
        <v>110</v>
      </c>
      <c r="C69" s="66">
        <v>579000</v>
      </c>
      <c r="D69" s="46"/>
      <c r="E69" s="4"/>
      <c r="F69" s="66" t="s">
        <v>110</v>
      </c>
      <c r="G69" s="68">
        <v>407201</v>
      </c>
      <c r="H69" s="62"/>
      <c r="I69" s="71">
        <f aca="true" t="shared" si="1" ref="I69:I82">G69-C69</f>
        <v>-171799</v>
      </c>
    </row>
    <row r="70" spans="1:9" ht="24.75" customHeight="1">
      <c r="A70" s="4"/>
      <c r="B70" s="66" t="s">
        <v>111</v>
      </c>
      <c r="C70" s="66">
        <v>15889000</v>
      </c>
      <c r="D70" s="46"/>
      <c r="E70" s="4"/>
      <c r="F70" s="66" t="s">
        <v>111</v>
      </c>
      <c r="G70" s="68">
        <v>15092002</v>
      </c>
      <c r="H70" s="62"/>
      <c r="I70" s="71">
        <f t="shared" si="1"/>
        <v>-796998</v>
      </c>
    </row>
    <row r="71" spans="1:9" ht="24.75" customHeight="1">
      <c r="A71" s="4"/>
      <c r="B71" s="66" t="s">
        <v>113</v>
      </c>
      <c r="C71" s="66">
        <v>2500000</v>
      </c>
      <c r="D71" s="46"/>
      <c r="E71" s="4"/>
      <c r="F71" s="66" t="s">
        <v>113</v>
      </c>
      <c r="G71" s="68">
        <v>2399999</v>
      </c>
      <c r="H71" s="62"/>
      <c r="I71" s="71">
        <f t="shared" si="1"/>
        <v>-100001</v>
      </c>
    </row>
    <row r="72" spans="1:9" ht="24.75" customHeight="1">
      <c r="A72" s="4"/>
      <c r="B72" s="66" t="s">
        <v>114</v>
      </c>
      <c r="C72" s="66">
        <v>18297000</v>
      </c>
      <c r="D72" s="46"/>
      <c r="E72" s="4"/>
      <c r="F72" s="66" t="s">
        <v>114</v>
      </c>
      <c r="G72" s="68">
        <v>14047100</v>
      </c>
      <c r="H72" s="62"/>
      <c r="I72" s="71">
        <f t="shared" si="1"/>
        <v>-4249900</v>
      </c>
    </row>
    <row r="73" spans="1:9" ht="24.75" customHeight="1">
      <c r="A73" s="4"/>
      <c r="B73" s="66" t="s">
        <v>115</v>
      </c>
      <c r="C73" s="66">
        <v>2475000</v>
      </c>
      <c r="D73" s="46"/>
      <c r="E73" s="4"/>
      <c r="F73" s="66" t="s">
        <v>115</v>
      </c>
      <c r="G73" s="68">
        <v>2491001</v>
      </c>
      <c r="H73" s="62"/>
      <c r="I73" s="71">
        <f t="shared" si="1"/>
        <v>16001</v>
      </c>
    </row>
    <row r="74" spans="1:9" ht="24.75" customHeight="1">
      <c r="A74" s="4"/>
      <c r="B74" s="66" t="s">
        <v>116</v>
      </c>
      <c r="C74" s="66">
        <v>5987000</v>
      </c>
      <c r="D74" s="46"/>
      <c r="E74" s="4"/>
      <c r="F74" s="66" t="s">
        <v>116</v>
      </c>
      <c r="G74" s="68">
        <v>4818000</v>
      </c>
      <c r="H74" s="62"/>
      <c r="I74" s="71">
        <f t="shared" si="1"/>
        <v>-1169000</v>
      </c>
    </row>
    <row r="75" spans="1:9" ht="24.75" customHeight="1">
      <c r="A75" s="4"/>
      <c r="B75" s="66" t="s">
        <v>117</v>
      </c>
      <c r="C75" s="66">
        <v>500000</v>
      </c>
      <c r="D75" s="46"/>
      <c r="E75" s="4"/>
      <c r="F75" s="66" t="s">
        <v>117</v>
      </c>
      <c r="G75" s="68">
        <v>377000</v>
      </c>
      <c r="H75" s="62"/>
      <c r="I75" s="71">
        <f t="shared" si="1"/>
        <v>-123000</v>
      </c>
    </row>
    <row r="76" spans="1:9" ht="24.75" customHeight="1">
      <c r="A76" s="4"/>
      <c r="B76" s="1" t="s">
        <v>118</v>
      </c>
      <c r="C76" s="1">
        <v>38000000</v>
      </c>
      <c r="D76" s="46"/>
      <c r="E76" s="4"/>
      <c r="F76" s="1" t="s">
        <v>118</v>
      </c>
      <c r="G76" s="68"/>
      <c r="H76" s="62"/>
      <c r="I76" s="71">
        <f t="shared" si="1"/>
        <v>-38000000</v>
      </c>
    </row>
    <row r="77" spans="1:9" ht="24.75" customHeight="1" thickBot="1">
      <c r="A77" s="6"/>
      <c r="B77" s="7" t="s">
        <v>119</v>
      </c>
      <c r="C77" s="7">
        <v>700000000</v>
      </c>
      <c r="D77" s="52"/>
      <c r="E77" s="6"/>
      <c r="F77" s="7" t="s">
        <v>119</v>
      </c>
      <c r="G77" s="69"/>
      <c r="H77" s="70"/>
      <c r="I77" s="72">
        <f t="shared" si="1"/>
        <v>-700000000</v>
      </c>
    </row>
    <row r="78" spans="2:9" ht="24.75" customHeight="1">
      <c r="B78" s="74" t="s">
        <v>123</v>
      </c>
      <c r="C78" s="74">
        <v>109</v>
      </c>
      <c r="I78" s="65">
        <f t="shared" si="1"/>
        <v>-109</v>
      </c>
    </row>
    <row r="79" spans="2:9" ht="24.75" customHeight="1">
      <c r="B79" s="74" t="s">
        <v>124</v>
      </c>
      <c r="C79" s="74">
        <v>118</v>
      </c>
      <c r="I79" s="65">
        <f t="shared" si="1"/>
        <v>-118</v>
      </c>
    </row>
    <row r="80" spans="2:9" ht="24.75" customHeight="1">
      <c r="B80" s="74" t="s">
        <v>125</v>
      </c>
      <c r="C80" s="74">
        <v>132</v>
      </c>
      <c r="I80" s="65">
        <f t="shared" si="1"/>
        <v>-132</v>
      </c>
    </row>
    <row r="81" spans="2:9" ht="24.75" customHeight="1">
      <c r="B81" s="74" t="s">
        <v>126</v>
      </c>
      <c r="C81" s="74">
        <v>450</v>
      </c>
      <c r="I81" s="65">
        <f t="shared" si="1"/>
        <v>-450</v>
      </c>
    </row>
    <row r="82" spans="2:9" ht="24.75" customHeight="1">
      <c r="B82" s="74" t="s">
        <v>127</v>
      </c>
      <c r="C82" s="74">
        <v>364</v>
      </c>
      <c r="I82" s="65">
        <f t="shared" si="1"/>
        <v>-364</v>
      </c>
    </row>
    <row r="83" spans="2:3" ht="24.75" customHeight="1">
      <c r="B83" s="74" t="s">
        <v>128</v>
      </c>
      <c r="C83" s="30">
        <v>332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K7" sqref="K7"/>
    </sheetView>
  </sheetViews>
  <sheetFormatPr defaultColWidth="17.57421875" defaultRowHeight="24.75" customHeight="1"/>
  <cols>
    <col min="1" max="1" width="4.8515625" style="22" customWidth="1"/>
    <col min="2" max="2" width="18.57421875" style="22" bestFit="1" customWidth="1"/>
    <col min="3" max="3" width="12.57421875" style="22" bestFit="1" customWidth="1"/>
    <col min="4" max="4" width="5.140625" style="22" customWidth="1"/>
    <col min="5" max="5" width="4.8515625" style="22" customWidth="1"/>
    <col min="6" max="6" width="18.57421875" style="22" bestFit="1" customWidth="1"/>
    <col min="7" max="7" width="11.57421875" style="22" bestFit="1" customWidth="1"/>
    <col min="8" max="8" width="4.28125" style="30" customWidth="1"/>
    <col min="9" max="9" width="13.28125" style="65" customWidth="1"/>
    <col min="10" max="10" width="3.28125" style="22" customWidth="1"/>
    <col min="11" max="16384" width="17.57421875" style="22" customWidth="1"/>
  </cols>
  <sheetData>
    <row r="1" spans="1:9" ht="45">
      <c r="A1" s="2"/>
      <c r="B1" s="3" t="s">
        <v>98</v>
      </c>
      <c r="C1" s="3"/>
      <c r="D1" s="51"/>
      <c r="E1" s="2"/>
      <c r="F1" s="3" t="s">
        <v>99</v>
      </c>
      <c r="G1" s="21"/>
      <c r="H1" s="63"/>
      <c r="I1" s="73" t="s">
        <v>120</v>
      </c>
    </row>
    <row r="2" spans="1:11" ht="24.75" customHeight="1">
      <c r="A2" s="49">
        <v>1</v>
      </c>
      <c r="B2" s="66" t="s">
        <v>0</v>
      </c>
      <c r="C2" s="75">
        <v>20000</v>
      </c>
      <c r="D2" s="46"/>
      <c r="E2" s="49">
        <v>1</v>
      </c>
      <c r="F2" s="66" t="s">
        <v>0</v>
      </c>
      <c r="G2" s="80">
        <v>12500</v>
      </c>
      <c r="H2" s="64"/>
      <c r="I2" s="71">
        <f>G2-C2</f>
        <v>-7500</v>
      </c>
      <c r="K2" s="1"/>
    </row>
    <row r="3" spans="1:9" ht="24.75" customHeight="1">
      <c r="A3" s="61">
        <v>11</v>
      </c>
      <c r="B3" s="1" t="s">
        <v>21</v>
      </c>
      <c r="C3" s="75">
        <v>55555</v>
      </c>
      <c r="D3" s="46"/>
      <c r="E3" s="61">
        <v>11</v>
      </c>
      <c r="F3" s="1" t="s">
        <v>21</v>
      </c>
      <c r="G3" s="80">
        <v>22000</v>
      </c>
      <c r="H3" s="64"/>
      <c r="I3" s="71">
        <f aca="true" t="shared" si="0" ref="I3:I68">G3-C3</f>
        <v>-33555</v>
      </c>
    </row>
    <row r="4" spans="1:9" ht="24.75" customHeight="1">
      <c r="A4" s="4">
        <v>1</v>
      </c>
      <c r="B4" s="1" t="s">
        <v>1</v>
      </c>
      <c r="C4" s="75">
        <v>800</v>
      </c>
      <c r="D4" s="46"/>
      <c r="E4" s="4">
        <v>1</v>
      </c>
      <c r="F4" s="1" t="s">
        <v>1</v>
      </c>
      <c r="G4" s="80">
        <v>150</v>
      </c>
      <c r="H4" s="64"/>
      <c r="I4" s="71">
        <f t="shared" si="0"/>
        <v>-650</v>
      </c>
    </row>
    <row r="5" spans="1:9" ht="24.75" customHeight="1">
      <c r="A5" s="4">
        <v>2</v>
      </c>
      <c r="B5" s="1" t="s">
        <v>2</v>
      </c>
      <c r="C5" s="75">
        <v>500</v>
      </c>
      <c r="D5" s="46"/>
      <c r="E5" s="4">
        <v>2</v>
      </c>
      <c r="F5" s="1" t="s">
        <v>2</v>
      </c>
      <c r="G5" s="80"/>
      <c r="H5" s="64"/>
      <c r="I5" s="71">
        <f t="shared" si="0"/>
        <v>-500</v>
      </c>
    </row>
    <row r="6" spans="1:9" ht="24.75" customHeight="1">
      <c r="A6" s="49">
        <v>1</v>
      </c>
      <c r="B6" s="66" t="s">
        <v>76</v>
      </c>
      <c r="C6" s="75">
        <v>6098888</v>
      </c>
      <c r="D6" s="46"/>
      <c r="E6" s="49">
        <v>1</v>
      </c>
      <c r="F6" s="66" t="s">
        <v>76</v>
      </c>
      <c r="G6" s="80"/>
      <c r="H6" s="64"/>
      <c r="I6" s="71">
        <f t="shared" si="0"/>
        <v>-6098888</v>
      </c>
    </row>
    <row r="7" spans="1:9" ht="24.75" customHeight="1">
      <c r="A7" s="49">
        <v>1</v>
      </c>
      <c r="B7" s="1" t="s">
        <v>51</v>
      </c>
      <c r="C7" s="75">
        <v>8096087</v>
      </c>
      <c r="D7" s="46"/>
      <c r="E7" s="49">
        <v>1</v>
      </c>
      <c r="F7" s="1" t="s">
        <v>51</v>
      </c>
      <c r="G7" s="80"/>
      <c r="H7" s="64"/>
      <c r="I7" s="71">
        <f t="shared" si="0"/>
        <v>-8096087</v>
      </c>
    </row>
    <row r="8" spans="1:9" ht="24.75" customHeight="1">
      <c r="A8" s="61">
        <v>15</v>
      </c>
      <c r="B8" s="1" t="s">
        <v>3</v>
      </c>
      <c r="C8" s="75">
        <v>110000</v>
      </c>
      <c r="D8" s="46"/>
      <c r="E8" s="61">
        <v>15</v>
      </c>
      <c r="F8" s="1" t="s">
        <v>3</v>
      </c>
      <c r="G8" s="80">
        <v>71000</v>
      </c>
      <c r="H8" s="64"/>
      <c r="I8" s="71">
        <f t="shared" si="0"/>
        <v>-39000</v>
      </c>
    </row>
    <row r="9" spans="1:9" ht="24.75" customHeight="1">
      <c r="A9" s="49">
        <v>1</v>
      </c>
      <c r="B9" s="1" t="s">
        <v>49</v>
      </c>
      <c r="C9" s="75">
        <v>4000000</v>
      </c>
      <c r="D9" s="46"/>
      <c r="E9" s="49">
        <v>1</v>
      </c>
      <c r="F9" s="1" t="s">
        <v>49</v>
      </c>
      <c r="G9" s="80"/>
      <c r="H9" s="64"/>
      <c r="I9" s="71">
        <f t="shared" si="0"/>
        <v>-4000000</v>
      </c>
    </row>
    <row r="10" spans="1:9" ht="24.75" customHeight="1">
      <c r="A10" s="49">
        <v>1</v>
      </c>
      <c r="B10" s="1" t="s">
        <v>31</v>
      </c>
      <c r="C10" s="75">
        <v>37500</v>
      </c>
      <c r="D10" s="46"/>
      <c r="E10" s="49">
        <v>1</v>
      </c>
      <c r="F10" s="1" t="s">
        <v>31</v>
      </c>
      <c r="G10" s="80"/>
      <c r="H10" s="64"/>
      <c r="I10" s="71">
        <f t="shared" si="0"/>
        <v>-37500</v>
      </c>
    </row>
    <row r="11" spans="1:9" ht="24.75" customHeight="1">
      <c r="A11" s="61">
        <v>4</v>
      </c>
      <c r="B11" s="1" t="s">
        <v>17</v>
      </c>
      <c r="C11" s="75">
        <v>120</v>
      </c>
      <c r="D11" s="46"/>
      <c r="E11" s="61">
        <v>4</v>
      </c>
      <c r="F11" s="1" t="s">
        <v>17</v>
      </c>
      <c r="G11" s="80"/>
      <c r="H11" s="64"/>
      <c r="I11" s="71">
        <f t="shared" si="0"/>
        <v>-120</v>
      </c>
    </row>
    <row r="12" spans="1:9" ht="24.75" customHeight="1">
      <c r="A12" s="4">
        <v>3</v>
      </c>
      <c r="B12" s="1" t="s">
        <v>4</v>
      </c>
      <c r="C12" s="75">
        <v>888</v>
      </c>
      <c r="D12" s="46"/>
      <c r="E12" s="4">
        <v>3</v>
      </c>
      <c r="F12" s="1" t="s">
        <v>4</v>
      </c>
      <c r="G12" s="80"/>
      <c r="H12" s="64"/>
      <c r="I12" s="71">
        <f t="shared" si="0"/>
        <v>-888</v>
      </c>
    </row>
    <row r="13" spans="1:9" ht="24.75" customHeight="1">
      <c r="A13" s="49">
        <v>1</v>
      </c>
      <c r="B13" s="1" t="s">
        <v>26</v>
      </c>
      <c r="C13" s="75">
        <v>8750</v>
      </c>
      <c r="D13" s="46"/>
      <c r="E13" s="49">
        <v>1</v>
      </c>
      <c r="F13" s="1" t="s">
        <v>26</v>
      </c>
      <c r="G13" s="80">
        <v>2500</v>
      </c>
      <c r="H13" s="64"/>
      <c r="I13" s="71">
        <f t="shared" si="0"/>
        <v>-6250</v>
      </c>
    </row>
    <row r="14" spans="1:9" ht="24.75" customHeight="1">
      <c r="A14" s="49">
        <v>1</v>
      </c>
      <c r="B14" s="1" t="s">
        <v>5</v>
      </c>
      <c r="C14" s="75">
        <v>600</v>
      </c>
      <c r="D14" s="46"/>
      <c r="E14" s="49">
        <v>1</v>
      </c>
      <c r="F14" s="1" t="s">
        <v>5</v>
      </c>
      <c r="G14" s="80">
        <v>30</v>
      </c>
      <c r="H14" s="64"/>
      <c r="I14" s="71">
        <f t="shared" si="0"/>
        <v>-570</v>
      </c>
    </row>
    <row r="15" spans="1:9" ht="24.75" customHeight="1">
      <c r="A15" s="49">
        <v>1</v>
      </c>
      <c r="B15" s="1" t="s">
        <v>42</v>
      </c>
      <c r="C15" s="75">
        <v>15000</v>
      </c>
      <c r="D15" s="46"/>
      <c r="E15" s="49">
        <v>1</v>
      </c>
      <c r="F15" s="1" t="s">
        <v>42</v>
      </c>
      <c r="G15" s="80">
        <v>50</v>
      </c>
      <c r="H15" s="64"/>
      <c r="I15" s="71">
        <f t="shared" si="0"/>
        <v>-14950</v>
      </c>
    </row>
    <row r="16" spans="1:9" ht="24.75" customHeight="1">
      <c r="A16" s="49">
        <v>1</v>
      </c>
      <c r="B16" s="1" t="s">
        <v>6</v>
      </c>
      <c r="C16" s="75">
        <v>179997</v>
      </c>
      <c r="D16" s="46"/>
      <c r="E16" s="49">
        <v>1</v>
      </c>
      <c r="F16" s="1" t="s">
        <v>6</v>
      </c>
      <c r="G16" s="80">
        <v>1005</v>
      </c>
      <c r="H16" s="64"/>
      <c r="I16" s="71">
        <f t="shared" si="0"/>
        <v>-178992</v>
      </c>
    </row>
    <row r="17" spans="1:9" ht="24.75" customHeight="1">
      <c r="A17" s="49">
        <v>1</v>
      </c>
      <c r="B17" s="1" t="s">
        <v>47</v>
      </c>
      <c r="C17" s="75">
        <v>23450</v>
      </c>
      <c r="D17" s="46"/>
      <c r="E17" s="49">
        <v>1</v>
      </c>
      <c r="F17" s="1" t="s">
        <v>47</v>
      </c>
      <c r="G17" s="80">
        <v>7112</v>
      </c>
      <c r="H17" s="64"/>
      <c r="I17" s="71">
        <f t="shared" si="0"/>
        <v>-16338</v>
      </c>
    </row>
    <row r="18" spans="1:9" ht="24.75" customHeight="1">
      <c r="A18" s="49">
        <v>1</v>
      </c>
      <c r="B18" s="66" t="s">
        <v>64</v>
      </c>
      <c r="C18" s="75">
        <v>8999999</v>
      </c>
      <c r="D18" s="46"/>
      <c r="E18" s="49">
        <v>1</v>
      </c>
      <c r="F18" s="66" t="s">
        <v>64</v>
      </c>
      <c r="G18" s="80"/>
      <c r="H18" s="64"/>
      <c r="I18" s="71">
        <f t="shared" si="0"/>
        <v>-8999999</v>
      </c>
    </row>
    <row r="19" spans="1:9" ht="24.75" customHeight="1">
      <c r="A19" s="49">
        <v>1</v>
      </c>
      <c r="B19" s="1" t="s">
        <v>60</v>
      </c>
      <c r="C19" s="75">
        <v>87000</v>
      </c>
      <c r="D19" s="46"/>
      <c r="E19" s="49">
        <v>1</v>
      </c>
      <c r="F19" s="1" t="s">
        <v>60</v>
      </c>
      <c r="G19" s="80">
        <v>86162</v>
      </c>
      <c r="H19" s="64"/>
      <c r="I19" s="71">
        <f t="shared" si="0"/>
        <v>-838</v>
      </c>
    </row>
    <row r="20" spans="1:9" ht="24.75" customHeight="1">
      <c r="A20" s="61">
        <v>17</v>
      </c>
      <c r="B20" s="1" t="s">
        <v>7</v>
      </c>
      <c r="C20" s="75">
        <v>4900</v>
      </c>
      <c r="D20" s="46"/>
      <c r="E20" s="61">
        <v>17</v>
      </c>
      <c r="F20" s="1" t="s">
        <v>7</v>
      </c>
      <c r="G20" s="80"/>
      <c r="H20" s="64"/>
      <c r="I20" s="71">
        <f t="shared" si="0"/>
        <v>-4900</v>
      </c>
    </row>
    <row r="21" spans="1:9" ht="24.75" customHeight="1">
      <c r="A21" s="49">
        <v>1</v>
      </c>
      <c r="B21" s="66" t="s">
        <v>95</v>
      </c>
      <c r="C21" s="75">
        <v>699870</v>
      </c>
      <c r="D21" s="46"/>
      <c r="E21" s="49">
        <v>1</v>
      </c>
      <c r="F21" s="66" t="s">
        <v>95</v>
      </c>
      <c r="G21" s="80"/>
      <c r="H21" s="64"/>
      <c r="I21" s="71">
        <f t="shared" si="0"/>
        <v>-699870</v>
      </c>
    </row>
    <row r="22" spans="1:9" ht="24.75" customHeight="1">
      <c r="A22" s="49">
        <v>1</v>
      </c>
      <c r="B22" s="66" t="s">
        <v>96</v>
      </c>
      <c r="C22" s="75">
        <v>999999</v>
      </c>
      <c r="D22" s="46"/>
      <c r="E22" s="49">
        <v>1</v>
      </c>
      <c r="F22" s="66" t="s">
        <v>96</v>
      </c>
      <c r="G22" s="80">
        <v>816600</v>
      </c>
      <c r="H22" s="64"/>
      <c r="I22" s="71">
        <f t="shared" si="0"/>
        <v>-183399</v>
      </c>
    </row>
    <row r="23" spans="1:9" ht="24.75" customHeight="1">
      <c r="A23" s="49">
        <v>1</v>
      </c>
      <c r="B23" s="1" t="s">
        <v>43</v>
      </c>
      <c r="C23" s="75">
        <v>5900</v>
      </c>
      <c r="D23" s="46"/>
      <c r="E23" s="49">
        <v>1</v>
      </c>
      <c r="F23" s="1" t="s">
        <v>43</v>
      </c>
      <c r="G23" s="80">
        <v>2500</v>
      </c>
      <c r="H23" s="62"/>
      <c r="I23" s="71">
        <f t="shared" si="0"/>
        <v>-3400</v>
      </c>
    </row>
    <row r="24" spans="1:9" ht="24.75" customHeight="1">
      <c r="A24" s="61">
        <v>6</v>
      </c>
      <c r="B24" s="1" t="s">
        <v>19</v>
      </c>
      <c r="C24" s="75">
        <v>3800</v>
      </c>
      <c r="D24" s="46"/>
      <c r="E24" s="61">
        <v>6</v>
      </c>
      <c r="F24" s="1" t="s">
        <v>19</v>
      </c>
      <c r="G24" s="80">
        <v>1002</v>
      </c>
      <c r="H24" s="62"/>
      <c r="I24" s="71">
        <f t="shared" si="0"/>
        <v>-2798</v>
      </c>
    </row>
    <row r="25" spans="1:9" ht="24.75" customHeight="1">
      <c r="A25" s="49">
        <v>1</v>
      </c>
      <c r="B25" s="1" t="s">
        <v>28</v>
      </c>
      <c r="C25" s="75">
        <v>60000</v>
      </c>
      <c r="D25" s="46"/>
      <c r="E25" s="49">
        <v>1</v>
      </c>
      <c r="F25" s="1" t="s">
        <v>28</v>
      </c>
      <c r="G25" s="80">
        <v>69</v>
      </c>
      <c r="H25" s="62"/>
      <c r="I25" s="71">
        <f t="shared" si="0"/>
        <v>-59931</v>
      </c>
    </row>
    <row r="26" spans="1:9" ht="24.75" customHeight="1">
      <c r="A26" s="49">
        <v>1</v>
      </c>
      <c r="B26" s="66" t="s">
        <v>70</v>
      </c>
      <c r="C26" s="75">
        <v>6999999</v>
      </c>
      <c r="D26" s="46"/>
      <c r="E26" s="49">
        <v>1</v>
      </c>
      <c r="F26" s="66" t="s">
        <v>70</v>
      </c>
      <c r="G26" s="80"/>
      <c r="H26" s="62"/>
      <c r="I26" s="71">
        <f t="shared" si="0"/>
        <v>-6999999</v>
      </c>
    </row>
    <row r="27" spans="1:9" ht="24.75" customHeight="1">
      <c r="A27" s="49">
        <v>1</v>
      </c>
      <c r="B27" s="66" t="s">
        <v>97</v>
      </c>
      <c r="C27" s="75">
        <v>10000</v>
      </c>
      <c r="D27" s="46"/>
      <c r="E27" s="49">
        <v>1</v>
      </c>
      <c r="F27" s="66" t="s">
        <v>97</v>
      </c>
      <c r="G27" s="80">
        <v>8000</v>
      </c>
      <c r="H27" s="62"/>
      <c r="I27" s="71">
        <f t="shared" si="0"/>
        <v>-2000</v>
      </c>
    </row>
    <row r="28" spans="1:9" ht="24.75" customHeight="1">
      <c r="A28" s="49">
        <v>1</v>
      </c>
      <c r="B28" s="66" t="s">
        <v>68</v>
      </c>
      <c r="C28" s="75">
        <v>2599999</v>
      </c>
      <c r="D28" s="46"/>
      <c r="E28" s="49">
        <v>1</v>
      </c>
      <c r="F28" s="66" t="s">
        <v>68</v>
      </c>
      <c r="G28" s="80"/>
      <c r="H28" s="62"/>
      <c r="I28" s="71">
        <f t="shared" si="0"/>
        <v>-2599999</v>
      </c>
    </row>
    <row r="29" spans="1:9" ht="24.75" customHeight="1">
      <c r="A29" s="49">
        <v>1</v>
      </c>
      <c r="B29" s="66" t="s">
        <v>66</v>
      </c>
      <c r="C29" s="75">
        <v>3333333</v>
      </c>
      <c r="D29" s="46"/>
      <c r="E29" s="49">
        <v>1</v>
      </c>
      <c r="F29" s="66" t="s">
        <v>66</v>
      </c>
      <c r="G29" s="80"/>
      <c r="H29" s="62"/>
      <c r="I29" s="71">
        <f t="shared" si="0"/>
        <v>-3333333</v>
      </c>
    </row>
    <row r="30" spans="1:9" ht="24.75" customHeight="1">
      <c r="A30" s="49">
        <v>1</v>
      </c>
      <c r="B30" s="66" t="s">
        <v>62</v>
      </c>
      <c r="C30" s="75">
        <v>1700000</v>
      </c>
      <c r="D30" s="46"/>
      <c r="E30" s="49">
        <v>1</v>
      </c>
      <c r="F30" s="66" t="s">
        <v>62</v>
      </c>
      <c r="G30" s="80"/>
      <c r="H30" s="62"/>
      <c r="I30" s="71">
        <f t="shared" si="0"/>
        <v>-1700000</v>
      </c>
    </row>
    <row r="31" spans="1:9" ht="24.75" customHeight="1">
      <c r="A31" s="49">
        <v>1</v>
      </c>
      <c r="B31" s="1" t="s">
        <v>8</v>
      </c>
      <c r="C31" s="75">
        <v>80000</v>
      </c>
      <c r="D31" s="46"/>
      <c r="E31" s="49">
        <v>1</v>
      </c>
      <c r="F31" s="1" t="s">
        <v>8</v>
      </c>
      <c r="G31" s="80"/>
      <c r="H31" s="62"/>
      <c r="I31" s="71">
        <f t="shared" si="0"/>
        <v>-80000</v>
      </c>
    </row>
    <row r="32" spans="1:9" ht="24.75" customHeight="1">
      <c r="A32" s="49">
        <v>1</v>
      </c>
      <c r="B32" s="1" t="s">
        <v>58</v>
      </c>
      <c r="C32" s="75">
        <v>200</v>
      </c>
      <c r="D32" s="46"/>
      <c r="E32" s="49">
        <v>1</v>
      </c>
      <c r="F32" s="1" t="s">
        <v>58</v>
      </c>
      <c r="G32" s="80">
        <v>50</v>
      </c>
      <c r="H32" s="62"/>
      <c r="I32" s="71">
        <f t="shared" si="0"/>
        <v>-150</v>
      </c>
    </row>
    <row r="33" spans="1:9" ht="24.75" customHeight="1">
      <c r="A33" s="49">
        <v>1</v>
      </c>
      <c r="B33" s="1" t="s">
        <v>56</v>
      </c>
      <c r="C33" s="75">
        <v>10000</v>
      </c>
      <c r="D33" s="46"/>
      <c r="E33" s="49">
        <v>1</v>
      </c>
      <c r="F33" s="1" t="s">
        <v>56</v>
      </c>
      <c r="G33" s="80">
        <v>8265</v>
      </c>
      <c r="H33" s="62"/>
      <c r="I33" s="71">
        <f t="shared" si="0"/>
        <v>-1735</v>
      </c>
    </row>
    <row r="34" spans="1:9" ht="24.75" customHeight="1">
      <c r="A34" s="49">
        <v>1</v>
      </c>
      <c r="B34" s="1" t="s">
        <v>45</v>
      </c>
      <c r="C34" s="75">
        <v>239999</v>
      </c>
      <c r="D34" s="46"/>
      <c r="E34" s="49">
        <v>1</v>
      </c>
      <c r="F34" s="1" t="s">
        <v>45</v>
      </c>
      <c r="G34" s="80">
        <v>125501</v>
      </c>
      <c r="H34" s="62"/>
      <c r="I34" s="71">
        <f t="shared" si="0"/>
        <v>-114498</v>
      </c>
    </row>
    <row r="35" spans="1:9" ht="24.75" customHeight="1">
      <c r="A35" s="61">
        <v>12</v>
      </c>
      <c r="B35" s="1" t="s">
        <v>9</v>
      </c>
      <c r="C35" s="75">
        <v>7000</v>
      </c>
      <c r="D35" s="46"/>
      <c r="E35" s="61">
        <v>12</v>
      </c>
      <c r="F35" s="1" t="s">
        <v>9</v>
      </c>
      <c r="G35" s="80">
        <v>1111</v>
      </c>
      <c r="H35" s="62"/>
      <c r="I35" s="71">
        <f t="shared" si="0"/>
        <v>-5889</v>
      </c>
    </row>
    <row r="36" spans="1:9" ht="24.75" customHeight="1">
      <c r="A36" s="61">
        <v>19</v>
      </c>
      <c r="B36" s="1" t="s">
        <v>23</v>
      </c>
      <c r="C36" s="75">
        <v>6000</v>
      </c>
      <c r="D36" s="46"/>
      <c r="E36" s="61">
        <v>19</v>
      </c>
      <c r="F36" s="1" t="s">
        <v>23</v>
      </c>
      <c r="G36" s="80">
        <v>1000</v>
      </c>
      <c r="H36" s="62"/>
      <c r="I36" s="71">
        <f t="shared" si="0"/>
        <v>-5000</v>
      </c>
    </row>
    <row r="37" spans="1:9" ht="24.75" customHeight="1">
      <c r="A37" s="61">
        <v>1</v>
      </c>
      <c r="B37" s="1" t="s">
        <v>25</v>
      </c>
      <c r="C37" s="75">
        <v>18000</v>
      </c>
      <c r="D37" s="46"/>
      <c r="E37" s="61">
        <v>1</v>
      </c>
      <c r="F37" s="1" t="s">
        <v>25</v>
      </c>
      <c r="G37" s="80">
        <v>1100</v>
      </c>
      <c r="H37" s="62"/>
      <c r="I37" s="71">
        <f t="shared" si="0"/>
        <v>-16900</v>
      </c>
    </row>
    <row r="38" spans="1:9" ht="24.75" customHeight="1">
      <c r="A38" s="4"/>
      <c r="B38" s="1" t="s">
        <v>24</v>
      </c>
      <c r="C38" s="75">
        <v>5000</v>
      </c>
      <c r="D38" s="47"/>
      <c r="E38" s="4"/>
      <c r="F38" s="1" t="s">
        <v>24</v>
      </c>
      <c r="G38" s="80">
        <v>1501</v>
      </c>
      <c r="H38" s="62"/>
      <c r="I38" s="71">
        <f t="shared" si="0"/>
        <v>-3499</v>
      </c>
    </row>
    <row r="39" spans="1:9" ht="24.75" customHeight="1">
      <c r="A39" s="49">
        <v>1</v>
      </c>
      <c r="B39" s="66" t="s">
        <v>10</v>
      </c>
      <c r="C39" s="75">
        <v>49000</v>
      </c>
      <c r="D39" s="47"/>
      <c r="E39" s="49">
        <v>1</v>
      </c>
      <c r="F39" s="66" t="s">
        <v>10</v>
      </c>
      <c r="G39" s="80">
        <v>22000</v>
      </c>
      <c r="H39" s="62"/>
      <c r="I39" s="71">
        <f t="shared" si="0"/>
        <v>-27000</v>
      </c>
    </row>
    <row r="40" spans="1:9" ht="24.75" customHeight="1">
      <c r="A40" s="49">
        <v>11</v>
      </c>
      <c r="B40" s="1" t="s">
        <v>53</v>
      </c>
      <c r="C40" s="75"/>
      <c r="D40" s="47"/>
      <c r="E40" s="49">
        <v>11</v>
      </c>
      <c r="F40" s="1" t="s">
        <v>53</v>
      </c>
      <c r="G40" s="80"/>
      <c r="H40" s="62"/>
      <c r="I40" s="71">
        <f t="shared" si="0"/>
        <v>0</v>
      </c>
    </row>
    <row r="41" spans="1:9" ht="24.75" customHeight="1">
      <c r="A41" s="61">
        <v>14</v>
      </c>
      <c r="B41" s="1" t="s">
        <v>11</v>
      </c>
      <c r="C41" s="75">
        <v>75000</v>
      </c>
      <c r="D41" s="47"/>
      <c r="E41" s="61">
        <v>14</v>
      </c>
      <c r="F41" s="1" t="s">
        <v>11</v>
      </c>
      <c r="G41" s="80">
        <v>13010</v>
      </c>
      <c r="H41" s="62"/>
      <c r="I41" s="71">
        <f t="shared" si="0"/>
        <v>-61990</v>
      </c>
    </row>
    <row r="42" spans="1:9" ht="24.75" customHeight="1">
      <c r="A42" s="49">
        <v>1</v>
      </c>
      <c r="B42" s="1" t="s">
        <v>38</v>
      </c>
      <c r="C42" s="75">
        <v>1500000</v>
      </c>
      <c r="D42" s="47"/>
      <c r="E42" s="49">
        <v>1</v>
      </c>
      <c r="F42" s="1" t="s">
        <v>38</v>
      </c>
      <c r="G42" s="80">
        <v>50</v>
      </c>
      <c r="H42" s="62"/>
      <c r="I42" s="71">
        <f t="shared" si="0"/>
        <v>-1499950</v>
      </c>
    </row>
    <row r="43" spans="1:9" ht="24.75" customHeight="1">
      <c r="A43" s="61">
        <v>10</v>
      </c>
      <c r="B43" s="1" t="s">
        <v>12</v>
      </c>
      <c r="C43" s="75">
        <v>250</v>
      </c>
      <c r="D43" s="46"/>
      <c r="E43" s="61">
        <v>10</v>
      </c>
      <c r="F43" s="1" t="s">
        <v>12</v>
      </c>
      <c r="G43" s="80"/>
      <c r="H43" s="62"/>
      <c r="I43" s="71">
        <f t="shared" si="0"/>
        <v>-250</v>
      </c>
    </row>
    <row r="44" spans="1:9" ht="24.75" customHeight="1">
      <c r="A44" s="49">
        <v>1</v>
      </c>
      <c r="B44" s="1" t="s">
        <v>13</v>
      </c>
      <c r="C44" s="75">
        <v>29999</v>
      </c>
      <c r="D44" s="46"/>
      <c r="E44" s="49">
        <v>1</v>
      </c>
      <c r="F44" s="1" t="s">
        <v>13</v>
      </c>
      <c r="G44" s="80">
        <v>12000</v>
      </c>
      <c r="H44" s="62"/>
      <c r="I44" s="71">
        <f t="shared" si="0"/>
        <v>-17999</v>
      </c>
    </row>
    <row r="45" spans="1:9" ht="24.75" customHeight="1">
      <c r="A45" s="49">
        <v>1</v>
      </c>
      <c r="B45" s="1" t="s">
        <v>40</v>
      </c>
      <c r="C45" s="75">
        <v>430000</v>
      </c>
      <c r="D45" s="46"/>
      <c r="E45" s="49">
        <v>1</v>
      </c>
      <c r="F45" s="1" t="s">
        <v>40</v>
      </c>
      <c r="G45" s="80"/>
      <c r="H45" s="62"/>
      <c r="I45" s="71">
        <f t="shared" si="0"/>
        <v>-430000</v>
      </c>
    </row>
    <row r="46" spans="1:9" ht="24.75" customHeight="1">
      <c r="A46" s="61">
        <v>7</v>
      </c>
      <c r="B46" s="1" t="s">
        <v>14</v>
      </c>
      <c r="C46" s="75">
        <v>400</v>
      </c>
      <c r="D46" s="46"/>
      <c r="E46" s="61">
        <v>7</v>
      </c>
      <c r="F46" s="1" t="s">
        <v>14</v>
      </c>
      <c r="G46" s="80"/>
      <c r="H46" s="62"/>
      <c r="I46" s="71">
        <f t="shared" si="0"/>
        <v>-400</v>
      </c>
    </row>
    <row r="47" spans="1:9" ht="24.75" customHeight="1">
      <c r="A47" s="61">
        <v>13</v>
      </c>
      <c r="B47" s="1" t="s">
        <v>22</v>
      </c>
      <c r="C47" s="75">
        <v>69999</v>
      </c>
      <c r="D47" s="46"/>
      <c r="E47" s="61">
        <v>13</v>
      </c>
      <c r="F47" s="1" t="s">
        <v>22</v>
      </c>
      <c r="G47" s="80">
        <v>61025</v>
      </c>
      <c r="H47" s="62"/>
      <c r="I47" s="71">
        <f t="shared" si="0"/>
        <v>-8974</v>
      </c>
    </row>
    <row r="48" spans="1:9" ht="24.75" customHeight="1">
      <c r="A48" s="61">
        <v>9</v>
      </c>
      <c r="B48" s="1" t="s">
        <v>20</v>
      </c>
      <c r="C48" s="75">
        <v>8300</v>
      </c>
      <c r="D48" s="46"/>
      <c r="E48" s="61">
        <v>9</v>
      </c>
      <c r="F48" s="1" t="s">
        <v>20</v>
      </c>
      <c r="G48" s="80"/>
      <c r="H48" s="62"/>
      <c r="I48" s="71">
        <f t="shared" si="0"/>
        <v>-8300</v>
      </c>
    </row>
    <row r="49" spans="1:9" ht="24.75" customHeight="1">
      <c r="A49" s="49">
        <v>1</v>
      </c>
      <c r="B49" s="1" t="s">
        <v>35</v>
      </c>
      <c r="C49" s="75">
        <v>280000</v>
      </c>
      <c r="D49" s="46"/>
      <c r="E49" s="49">
        <v>1</v>
      </c>
      <c r="F49" s="1" t="s">
        <v>35</v>
      </c>
      <c r="G49" s="80">
        <v>30030</v>
      </c>
      <c r="H49" s="62"/>
      <c r="I49" s="71">
        <f t="shared" si="0"/>
        <v>-249970</v>
      </c>
    </row>
    <row r="50" spans="1:9" ht="24.75" customHeight="1">
      <c r="A50" s="61">
        <v>16</v>
      </c>
      <c r="B50" s="1" t="s">
        <v>15</v>
      </c>
      <c r="C50" s="75">
        <v>4500</v>
      </c>
      <c r="D50" s="46"/>
      <c r="E50" s="61">
        <v>16</v>
      </c>
      <c r="F50" s="1" t="s">
        <v>15</v>
      </c>
      <c r="G50" s="80"/>
      <c r="H50" s="62"/>
      <c r="I50" s="71">
        <f t="shared" si="0"/>
        <v>-4500</v>
      </c>
    </row>
    <row r="51" spans="1:9" ht="24.75" customHeight="1">
      <c r="A51" s="61">
        <v>8</v>
      </c>
      <c r="B51" s="1" t="s">
        <v>16</v>
      </c>
      <c r="C51" s="75">
        <v>7777</v>
      </c>
      <c r="D51" s="46"/>
      <c r="E51" s="61">
        <v>8</v>
      </c>
      <c r="F51" s="1" t="s">
        <v>16</v>
      </c>
      <c r="G51" s="80">
        <v>116</v>
      </c>
      <c r="H51" s="62"/>
      <c r="I51" s="71">
        <f t="shared" si="0"/>
        <v>-7661</v>
      </c>
    </row>
    <row r="52" spans="1:9" ht="24.75" customHeight="1">
      <c r="A52" s="61">
        <v>5</v>
      </c>
      <c r="B52" s="1" t="s">
        <v>18</v>
      </c>
      <c r="C52" s="75">
        <v>6400</v>
      </c>
      <c r="D52" s="46"/>
      <c r="E52" s="61">
        <v>5</v>
      </c>
      <c r="F52" s="1" t="s">
        <v>18</v>
      </c>
      <c r="G52" s="80">
        <v>2404</v>
      </c>
      <c r="H52" s="62"/>
      <c r="I52" s="71">
        <f t="shared" si="0"/>
        <v>-3996</v>
      </c>
    </row>
    <row r="53" spans="1:9" ht="24.75" customHeight="1">
      <c r="A53" s="49">
        <v>1</v>
      </c>
      <c r="B53" s="1" t="s">
        <v>33</v>
      </c>
      <c r="C53" s="75">
        <v>109999</v>
      </c>
      <c r="D53" s="46"/>
      <c r="E53" s="49">
        <v>1</v>
      </c>
      <c r="F53" s="1" t="s">
        <v>33</v>
      </c>
      <c r="G53" s="80">
        <v>64056</v>
      </c>
      <c r="H53" s="62"/>
      <c r="I53" s="71">
        <f t="shared" si="0"/>
        <v>-45943</v>
      </c>
    </row>
    <row r="54" spans="1:9" ht="24.75" customHeight="1">
      <c r="A54" s="49">
        <v>1</v>
      </c>
      <c r="B54" s="66" t="s">
        <v>74</v>
      </c>
      <c r="C54" s="75">
        <v>7888888</v>
      </c>
      <c r="D54" s="46"/>
      <c r="E54" s="49">
        <v>1</v>
      </c>
      <c r="F54" s="66" t="s">
        <v>74</v>
      </c>
      <c r="G54" s="80"/>
      <c r="H54" s="62"/>
      <c r="I54" s="71">
        <f t="shared" si="0"/>
        <v>-7888888</v>
      </c>
    </row>
    <row r="55" spans="1:9" ht="24.75" customHeight="1">
      <c r="A55" s="49">
        <v>1</v>
      </c>
      <c r="B55" s="66" t="s">
        <v>72</v>
      </c>
      <c r="C55" s="75">
        <v>15000</v>
      </c>
      <c r="D55" s="46"/>
      <c r="E55" s="49">
        <v>1</v>
      </c>
      <c r="F55" s="66" t="s">
        <v>72</v>
      </c>
      <c r="G55" s="80"/>
      <c r="H55" s="62"/>
      <c r="I55" s="71">
        <f t="shared" si="0"/>
        <v>-15000</v>
      </c>
    </row>
    <row r="56" spans="1:9" ht="24.75" customHeight="1">
      <c r="A56" s="4"/>
      <c r="B56" s="66" t="s">
        <v>100</v>
      </c>
      <c r="C56" s="76">
        <v>9500</v>
      </c>
      <c r="D56" s="46"/>
      <c r="E56" s="4"/>
      <c r="F56" s="66" t="s">
        <v>100</v>
      </c>
      <c r="G56" s="81"/>
      <c r="H56" s="62"/>
      <c r="I56" s="71">
        <f t="shared" si="0"/>
        <v>-9500</v>
      </c>
    </row>
    <row r="57" spans="1:9" ht="24.75" customHeight="1">
      <c r="A57" s="4"/>
      <c r="B57" s="66" t="s">
        <v>101</v>
      </c>
      <c r="C57" s="76">
        <v>8975</v>
      </c>
      <c r="D57" s="46"/>
      <c r="E57" s="4"/>
      <c r="F57" s="66" t="s">
        <v>101</v>
      </c>
      <c r="G57" s="81"/>
      <c r="H57" s="62"/>
      <c r="I57" s="71">
        <f t="shared" si="0"/>
        <v>-8975</v>
      </c>
    </row>
    <row r="58" spans="1:9" ht="24.75" customHeight="1">
      <c r="A58" s="4"/>
      <c r="B58" s="66" t="s">
        <v>102</v>
      </c>
      <c r="C58" s="76">
        <v>2800</v>
      </c>
      <c r="D58" s="46"/>
      <c r="E58" s="4"/>
      <c r="F58" s="66" t="s">
        <v>102</v>
      </c>
      <c r="G58" s="81"/>
      <c r="H58" s="62"/>
      <c r="I58" s="71">
        <f t="shared" si="0"/>
        <v>-2800</v>
      </c>
    </row>
    <row r="59" spans="1:9" ht="24.75" customHeight="1">
      <c r="A59" s="4"/>
      <c r="B59" s="66" t="s">
        <v>103</v>
      </c>
      <c r="C59" s="76">
        <v>12500</v>
      </c>
      <c r="D59" s="46"/>
      <c r="E59" s="4"/>
      <c r="F59" s="66" t="s">
        <v>103</v>
      </c>
      <c r="G59" s="81"/>
      <c r="H59" s="62"/>
      <c r="I59" s="71">
        <f t="shared" si="0"/>
        <v>-12500</v>
      </c>
    </row>
    <row r="60" spans="1:9" ht="24.75" customHeight="1">
      <c r="A60" s="4"/>
      <c r="B60" s="66" t="s">
        <v>121</v>
      </c>
      <c r="C60" s="76">
        <v>739</v>
      </c>
      <c r="D60" s="46"/>
      <c r="E60" s="4"/>
      <c r="F60" s="66"/>
      <c r="G60" s="81"/>
      <c r="H60" s="62"/>
      <c r="I60" s="71"/>
    </row>
    <row r="61" spans="1:9" ht="24.75" customHeight="1">
      <c r="A61" s="4"/>
      <c r="B61" s="66" t="s">
        <v>104</v>
      </c>
      <c r="C61" s="75"/>
      <c r="D61" s="46"/>
      <c r="E61" s="4"/>
      <c r="F61" s="66" t="s">
        <v>104</v>
      </c>
      <c r="G61" s="81"/>
      <c r="H61" s="62"/>
      <c r="I61" s="71">
        <f t="shared" si="0"/>
        <v>0</v>
      </c>
    </row>
    <row r="62" spans="1:9" ht="24.75" customHeight="1">
      <c r="A62" s="4"/>
      <c r="B62" s="66" t="s">
        <v>106</v>
      </c>
      <c r="C62" s="76">
        <v>17500</v>
      </c>
      <c r="D62" s="46"/>
      <c r="E62" s="4"/>
      <c r="F62" s="66" t="s">
        <v>106</v>
      </c>
      <c r="G62" s="81"/>
      <c r="H62" s="62"/>
      <c r="I62" s="71">
        <f t="shared" si="0"/>
        <v>-17500</v>
      </c>
    </row>
    <row r="63" spans="1:9" ht="24.75" customHeight="1">
      <c r="A63" s="4"/>
      <c r="B63" s="66" t="s">
        <v>122</v>
      </c>
      <c r="C63" s="76">
        <v>23900</v>
      </c>
      <c r="D63" s="46"/>
      <c r="E63" s="4"/>
      <c r="F63" s="66" t="s">
        <v>122</v>
      </c>
      <c r="G63" s="81"/>
      <c r="H63" s="62"/>
      <c r="I63" s="71"/>
    </row>
    <row r="64" spans="1:9" ht="24.75" customHeight="1">
      <c r="A64" s="4"/>
      <c r="B64" s="66" t="s">
        <v>112</v>
      </c>
      <c r="C64" s="75">
        <v>13599000</v>
      </c>
      <c r="D64" s="46"/>
      <c r="E64" s="4"/>
      <c r="F64" s="66" t="s">
        <v>112</v>
      </c>
      <c r="G64" s="81">
        <v>10137000</v>
      </c>
      <c r="H64" s="62"/>
      <c r="I64" s="71">
        <f t="shared" si="0"/>
        <v>-3462000</v>
      </c>
    </row>
    <row r="65" spans="1:9" ht="24.75" customHeight="1">
      <c r="A65" s="4"/>
      <c r="B65" s="66" t="s">
        <v>105</v>
      </c>
      <c r="C65" s="75">
        <v>1999800</v>
      </c>
      <c r="D65" s="46"/>
      <c r="E65" s="4"/>
      <c r="F65" s="66" t="s">
        <v>105</v>
      </c>
      <c r="G65" s="81">
        <v>1766007</v>
      </c>
      <c r="H65" s="62"/>
      <c r="I65" s="71">
        <f t="shared" si="0"/>
        <v>-233793</v>
      </c>
    </row>
    <row r="66" spans="1:9" ht="24.75" customHeight="1">
      <c r="A66" s="4"/>
      <c r="B66" s="66" t="s">
        <v>107</v>
      </c>
      <c r="C66" s="75">
        <v>8400000</v>
      </c>
      <c r="D66" s="46"/>
      <c r="E66" s="4"/>
      <c r="F66" s="66" t="s">
        <v>107</v>
      </c>
      <c r="G66" s="81">
        <v>6523000</v>
      </c>
      <c r="H66" s="62"/>
      <c r="I66" s="71">
        <f t="shared" si="0"/>
        <v>-1877000</v>
      </c>
    </row>
    <row r="67" spans="1:9" ht="24.75" customHeight="1">
      <c r="A67" s="4"/>
      <c r="B67" s="66" t="s">
        <v>108</v>
      </c>
      <c r="C67" s="76">
        <v>1888887</v>
      </c>
      <c r="D67" s="46"/>
      <c r="E67" s="4"/>
      <c r="F67" s="66" t="s">
        <v>108</v>
      </c>
      <c r="G67" s="81">
        <v>1746003</v>
      </c>
      <c r="H67" s="62"/>
      <c r="I67" s="71">
        <f t="shared" si="0"/>
        <v>-142884</v>
      </c>
    </row>
    <row r="68" spans="1:9" ht="24.75" customHeight="1">
      <c r="A68" s="4"/>
      <c r="B68" s="66" t="s">
        <v>109</v>
      </c>
      <c r="C68" s="76">
        <v>5900000</v>
      </c>
      <c r="D68" s="46"/>
      <c r="E68" s="4"/>
      <c r="F68" s="66" t="s">
        <v>109</v>
      </c>
      <c r="G68" s="81">
        <v>4001000</v>
      </c>
      <c r="H68" s="62"/>
      <c r="I68" s="71">
        <f t="shared" si="0"/>
        <v>-1899000</v>
      </c>
    </row>
    <row r="69" spans="1:9" ht="24.75" customHeight="1">
      <c r="A69" s="4"/>
      <c r="B69" s="66" t="s">
        <v>110</v>
      </c>
      <c r="C69" s="76">
        <v>579000</v>
      </c>
      <c r="D69" s="46"/>
      <c r="E69" s="4"/>
      <c r="F69" s="66" t="s">
        <v>110</v>
      </c>
      <c r="G69" s="81">
        <v>407201</v>
      </c>
      <c r="H69" s="62"/>
      <c r="I69" s="71">
        <f aca="true" t="shared" si="1" ref="I69:I82">G69-C69</f>
        <v>-171799</v>
      </c>
    </row>
    <row r="70" spans="1:9" ht="24.75" customHeight="1">
      <c r="A70" s="4"/>
      <c r="B70" s="66" t="s">
        <v>111</v>
      </c>
      <c r="C70" s="76">
        <v>15889000</v>
      </c>
      <c r="D70" s="46"/>
      <c r="E70" s="4"/>
      <c r="F70" s="66" t="s">
        <v>111</v>
      </c>
      <c r="G70" s="81">
        <v>15092002</v>
      </c>
      <c r="H70" s="62"/>
      <c r="I70" s="71">
        <f t="shared" si="1"/>
        <v>-796998</v>
      </c>
    </row>
    <row r="71" spans="1:9" ht="24.75" customHeight="1">
      <c r="A71" s="4"/>
      <c r="B71" s="66" t="s">
        <v>113</v>
      </c>
      <c r="C71" s="76">
        <v>2500000</v>
      </c>
      <c r="D71" s="46"/>
      <c r="E71" s="4"/>
      <c r="F71" s="66" t="s">
        <v>113</v>
      </c>
      <c r="G71" s="81">
        <v>2399999</v>
      </c>
      <c r="H71" s="62"/>
      <c r="I71" s="71">
        <f t="shared" si="1"/>
        <v>-100001</v>
      </c>
    </row>
    <row r="72" spans="1:9" ht="24.75" customHeight="1">
      <c r="A72" s="4"/>
      <c r="B72" s="66" t="s">
        <v>114</v>
      </c>
      <c r="C72" s="76">
        <v>18297000</v>
      </c>
      <c r="D72" s="46"/>
      <c r="E72" s="4"/>
      <c r="F72" s="66" t="s">
        <v>114</v>
      </c>
      <c r="G72" s="81">
        <v>14047100</v>
      </c>
      <c r="H72" s="62"/>
      <c r="I72" s="71">
        <f t="shared" si="1"/>
        <v>-4249900</v>
      </c>
    </row>
    <row r="73" spans="1:9" ht="24.75" customHeight="1">
      <c r="A73" s="4"/>
      <c r="B73" s="66" t="s">
        <v>115</v>
      </c>
      <c r="C73" s="76">
        <v>2475000</v>
      </c>
      <c r="D73" s="46"/>
      <c r="E73" s="4"/>
      <c r="F73" s="66" t="s">
        <v>115</v>
      </c>
      <c r="G73" s="81">
        <v>2491001</v>
      </c>
      <c r="H73" s="62"/>
      <c r="I73" s="71">
        <f t="shared" si="1"/>
        <v>16001</v>
      </c>
    </row>
    <row r="74" spans="1:9" ht="24.75" customHeight="1">
      <c r="A74" s="4"/>
      <c r="B74" s="66" t="s">
        <v>116</v>
      </c>
      <c r="C74" s="76">
        <v>5987000</v>
      </c>
      <c r="D74" s="46"/>
      <c r="E74" s="4"/>
      <c r="F74" s="66" t="s">
        <v>116</v>
      </c>
      <c r="G74" s="81">
        <v>4818000</v>
      </c>
      <c r="H74" s="62"/>
      <c r="I74" s="71">
        <f t="shared" si="1"/>
        <v>-1169000</v>
      </c>
    </row>
    <row r="75" spans="1:9" ht="24.75" customHeight="1">
      <c r="A75" s="4"/>
      <c r="B75" s="66" t="s">
        <v>117</v>
      </c>
      <c r="C75" s="76">
        <v>500000</v>
      </c>
      <c r="D75" s="46"/>
      <c r="E75" s="4"/>
      <c r="F75" s="66" t="s">
        <v>117</v>
      </c>
      <c r="G75" s="81">
        <v>377000</v>
      </c>
      <c r="H75" s="62"/>
      <c r="I75" s="71">
        <f t="shared" si="1"/>
        <v>-123000</v>
      </c>
    </row>
    <row r="76" spans="1:9" ht="24.75" customHeight="1">
      <c r="A76" s="4"/>
      <c r="B76" s="1" t="s">
        <v>118</v>
      </c>
      <c r="C76" s="75">
        <v>38000000</v>
      </c>
      <c r="D76" s="46"/>
      <c r="E76" s="4"/>
      <c r="F76" s="1" t="s">
        <v>118</v>
      </c>
      <c r="G76" s="81"/>
      <c r="H76" s="62"/>
      <c r="I76" s="71">
        <f t="shared" si="1"/>
        <v>-38000000</v>
      </c>
    </row>
    <row r="77" spans="1:9" ht="24.75" customHeight="1" thickBot="1">
      <c r="A77" s="6"/>
      <c r="B77" s="7" t="s">
        <v>119</v>
      </c>
      <c r="C77" s="77">
        <v>700000000</v>
      </c>
      <c r="D77" s="52"/>
      <c r="E77" s="6"/>
      <c r="F77" s="7" t="s">
        <v>119</v>
      </c>
      <c r="G77" s="82"/>
      <c r="H77" s="70"/>
      <c r="I77" s="72">
        <f t="shared" si="1"/>
        <v>-700000000</v>
      </c>
    </row>
    <row r="78" spans="2:9" ht="24.75" customHeight="1">
      <c r="B78" s="74" t="s">
        <v>123</v>
      </c>
      <c r="C78" s="78">
        <v>109</v>
      </c>
      <c r="G78" s="83"/>
      <c r="I78" s="65">
        <f t="shared" si="1"/>
        <v>-109</v>
      </c>
    </row>
    <row r="79" spans="2:9" ht="24.75" customHeight="1">
      <c r="B79" s="74" t="s">
        <v>124</v>
      </c>
      <c r="C79" s="78">
        <v>118</v>
      </c>
      <c r="G79" s="83"/>
      <c r="I79" s="65">
        <f t="shared" si="1"/>
        <v>-118</v>
      </c>
    </row>
    <row r="80" spans="2:9" ht="24.75" customHeight="1">
      <c r="B80" s="74" t="s">
        <v>125</v>
      </c>
      <c r="C80" s="78">
        <v>132</v>
      </c>
      <c r="G80" s="83"/>
      <c r="I80" s="65">
        <f t="shared" si="1"/>
        <v>-132</v>
      </c>
    </row>
    <row r="81" spans="2:9" ht="24.75" customHeight="1">
      <c r="B81" s="74" t="s">
        <v>126</v>
      </c>
      <c r="C81" s="78">
        <v>450</v>
      </c>
      <c r="G81" s="83"/>
      <c r="I81" s="65">
        <f t="shared" si="1"/>
        <v>-450</v>
      </c>
    </row>
    <row r="82" spans="2:9" ht="24.75" customHeight="1">
      <c r="B82" s="74" t="s">
        <v>127</v>
      </c>
      <c r="C82" s="78">
        <v>364</v>
      </c>
      <c r="G82" s="83"/>
      <c r="I82" s="65">
        <f t="shared" si="1"/>
        <v>-364</v>
      </c>
    </row>
    <row r="83" spans="2:7" ht="24.75" customHeight="1">
      <c r="B83" s="74" t="s">
        <v>128</v>
      </c>
      <c r="C83" s="79">
        <v>332</v>
      </c>
      <c r="G83" s="8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8.57421875" style="0" bestFit="1" customWidth="1"/>
    <col min="2" max="2" width="9.140625" style="14" customWidth="1"/>
    <col min="3" max="3" width="1.57421875" style="14" customWidth="1"/>
    <col min="4" max="4" width="9.140625" style="14" customWidth="1"/>
  </cols>
  <sheetData>
    <row r="1" ht="15">
      <c r="A1" t="s">
        <v>129</v>
      </c>
    </row>
    <row r="2" spans="1:2" ht="15">
      <c r="A2" t="s">
        <v>130</v>
      </c>
      <c r="B2" s="14">
        <v>800000</v>
      </c>
    </row>
    <row r="3" spans="1:4" ht="15">
      <c r="A3" t="s">
        <v>131</v>
      </c>
      <c r="B3" s="14">
        <v>800000</v>
      </c>
      <c r="D3" s="14">
        <v>300000</v>
      </c>
    </row>
    <row r="4" spans="1:2" ht="15">
      <c r="A4" t="s">
        <v>132</v>
      </c>
      <c r="B4" s="14">
        <v>400000</v>
      </c>
    </row>
    <row r="5" spans="1:4" ht="15">
      <c r="A5" t="s">
        <v>133</v>
      </c>
      <c r="B5" s="14">
        <v>1500000</v>
      </c>
      <c r="D5" s="14">
        <v>1047000</v>
      </c>
    </row>
    <row r="6" spans="1:2" ht="15">
      <c r="A6" t="s">
        <v>134</v>
      </c>
      <c r="B6" s="14">
        <v>1300000</v>
      </c>
    </row>
    <row r="7" spans="1:2" ht="15">
      <c r="A7" t="s">
        <v>135</v>
      </c>
      <c r="B7" s="14">
        <v>500000</v>
      </c>
    </row>
    <row r="8" spans="1:4" ht="15">
      <c r="A8" t="s">
        <v>136</v>
      </c>
      <c r="B8" s="14">
        <v>1500000</v>
      </c>
      <c r="D8" s="14">
        <v>500109</v>
      </c>
    </row>
    <row r="9" spans="1:2" ht="15">
      <c r="A9" t="s">
        <v>137</v>
      </c>
      <c r="B9" s="14">
        <v>28000</v>
      </c>
    </row>
    <row r="10" spans="1:2" ht="15">
      <c r="A10" t="s">
        <v>138</v>
      </c>
      <c r="B10" s="14">
        <v>200000</v>
      </c>
    </row>
    <row r="11" spans="1:2" ht="15">
      <c r="A11" t="s">
        <v>139</v>
      </c>
      <c r="B11" s="14">
        <v>250000</v>
      </c>
    </row>
    <row r="12" spans="1:2" ht="15">
      <c r="A12" t="s">
        <v>140</v>
      </c>
      <c r="B12" s="14">
        <v>750000</v>
      </c>
    </row>
    <row r="13" spans="1:2" ht="15">
      <c r="A13" t="s">
        <v>141</v>
      </c>
      <c r="B13" s="14">
        <v>500000</v>
      </c>
    </row>
    <row r="14" spans="1:2" ht="15">
      <c r="A14" t="s">
        <v>142</v>
      </c>
      <c r="B14" s="14">
        <v>300000</v>
      </c>
    </row>
    <row r="15" spans="1:2" ht="15">
      <c r="A15" t="s">
        <v>143</v>
      </c>
      <c r="B15" s="14">
        <v>40000</v>
      </c>
    </row>
    <row r="16" spans="1:2" ht="15">
      <c r="A16" t="s">
        <v>144</v>
      </c>
      <c r="B16" s="14">
        <v>300000</v>
      </c>
    </row>
    <row r="17" spans="1:4" ht="15">
      <c r="A17" t="s">
        <v>145</v>
      </c>
      <c r="B17" s="14">
        <v>250000</v>
      </c>
      <c r="D17" s="14">
        <v>50000</v>
      </c>
    </row>
    <row r="18" spans="1:4" ht="15">
      <c r="A18" t="s">
        <v>146</v>
      </c>
      <c r="B18" s="14">
        <v>350000</v>
      </c>
      <c r="D18" s="14">
        <v>50000</v>
      </c>
    </row>
    <row r="19" spans="1:2" ht="15">
      <c r="A19" t="s">
        <v>147</v>
      </c>
      <c r="B19" s="14">
        <v>300000</v>
      </c>
    </row>
    <row r="20" spans="1:2" ht="15">
      <c r="A20" t="s">
        <v>148</v>
      </c>
      <c r="B20" s="14">
        <v>300000</v>
      </c>
    </row>
    <row r="21" spans="1:2" ht="15">
      <c r="A21" t="s">
        <v>149</v>
      </c>
      <c r="B21" s="14">
        <v>300000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Tenshi</dc:creator>
  <cp:keywords/>
  <dc:description/>
  <cp:lastModifiedBy>issi</cp:lastModifiedBy>
  <dcterms:created xsi:type="dcterms:W3CDTF">2011-10-23T16:28:18Z</dcterms:created>
  <dcterms:modified xsi:type="dcterms:W3CDTF">2011-12-16T06:58:54Z</dcterms:modified>
  <cp:category/>
  <cp:version/>
  <cp:contentType/>
  <cp:contentStatus/>
</cp:coreProperties>
</file>